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Shared\HQ Fileserver\Finance\Kvartalspresentasjoner\"/>
    </mc:Choice>
  </mc:AlternateContent>
  <xr:revisionPtr revIDLastSave="0" documentId="13_ncr:1_{C8B5BDFE-F4F6-4A23-9791-2A4E19A4E137}" xr6:coauthVersionLast="41" xr6:coauthVersionMax="45" xr10:uidLastSave="{00000000-0000-0000-0000-000000000000}"/>
  <bookViews>
    <workbookView xWindow="-28920" yWindow="1755" windowWidth="29040" windowHeight="15840" firstSheet="3" activeTab="3" xr2:uid="{00000000-000D-0000-FFFF-FFFF00000000}"/>
  </bookViews>
  <sheets>
    <sheet name="NumberChecks" sheetId="15" state="hidden" r:id="rId1"/>
    <sheet name="Sheet4" sheetId="18" state="hidden" r:id="rId2"/>
    <sheet name="Tolling" sheetId="1" r:id="rId3"/>
    <sheet name="Traffic Management" sheetId="24" r:id="rId4"/>
    <sheet name="Assets held for sale" sheetId="25" r:id="rId5"/>
    <sheet name="Global Functions" sheetId="26" r:id="rId6"/>
    <sheet name="Sheet5" sheetId="19" state="hidden" r:id="rId7"/>
    <sheet name="P &amp; L" sheetId="7" r:id="rId8"/>
    <sheet name="Balance" sheetId="21" r:id="rId9"/>
    <sheet name="CashFlow" sheetId="22" r:id="rId10"/>
    <sheet name="Financial items" sheetId="13" r:id="rId11"/>
    <sheet name="Depreciation &amp; amortisation" sheetId="23" r:id="rId12"/>
  </sheets>
  <definedNames>
    <definedName name="_xlnm.Print_Area" localSheetId="4">'Assets held for sale'!$B$2:$K$23</definedName>
    <definedName name="_xlnm.Print_Area" localSheetId="8">Balance!$B$2:$K$54</definedName>
    <definedName name="_xlnm.Print_Area" localSheetId="9">CashFlow!$B$2:$K$41</definedName>
    <definedName name="_xlnm.Print_Area" localSheetId="11">'Depreciation &amp; amortisation'!$B$2:$K$15</definedName>
    <definedName name="_xlnm.Print_Area" localSheetId="10">'Financial items'!$B$2:$K$14</definedName>
    <definedName name="_xlnm.Print_Area" localSheetId="5">'Global Functions'!$B$2:$K$23</definedName>
    <definedName name="_xlnm.Print_Area" localSheetId="0">NumberChecks!$B$2:$AQ$27</definedName>
    <definedName name="_xlnm.Print_Area" localSheetId="7">'P &amp; L'!$B$2:$K$44</definedName>
    <definedName name="_xlnm.Print_Area" localSheetId="2">Tolling!$B$2:$K$23</definedName>
    <definedName name="_xlnm.Print_Area" localSheetId="3">'Traffic Management'!$B$2:$K$23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2" l="1"/>
  <c r="D18" i="22"/>
  <c r="E18" i="22"/>
  <c r="F18" i="22"/>
  <c r="C31" i="22"/>
  <c r="D31" i="22"/>
  <c r="E31" i="22"/>
  <c r="F31" i="22"/>
  <c r="I47" i="21" l="1"/>
  <c r="I35" i="21"/>
  <c r="H35" i="21"/>
  <c r="G18" i="22"/>
  <c r="I35" i="22"/>
  <c r="H18" i="22"/>
  <c r="G31" i="22"/>
  <c r="H31" i="22"/>
  <c r="I31" i="22"/>
  <c r="E18" i="7" l="1"/>
  <c r="H10" i="13" l="1"/>
  <c r="H6" i="13"/>
  <c r="F21" i="22"/>
  <c r="E21" i="22"/>
  <c r="D21" i="22"/>
  <c r="C21" i="22"/>
  <c r="J12" i="23" l="1"/>
  <c r="I12" i="23"/>
  <c r="H12" i="23"/>
  <c r="G12" i="23"/>
  <c r="G10" i="13"/>
  <c r="G7" i="13"/>
  <c r="G6" i="13"/>
  <c r="J11" i="13"/>
  <c r="I11" i="13"/>
  <c r="H11" i="13"/>
  <c r="J31" i="22"/>
  <c r="J24" i="22"/>
  <c r="I24" i="22"/>
  <c r="H24" i="22"/>
  <c r="G24" i="22"/>
  <c r="J19" i="22"/>
  <c r="I19" i="22"/>
  <c r="H19" i="22"/>
  <c r="G19" i="22"/>
  <c r="H35" i="22" l="1"/>
  <c r="G11" i="13"/>
  <c r="G35" i="22"/>
  <c r="J35" i="22"/>
  <c r="I52" i="21" l="1"/>
  <c r="H52" i="21"/>
  <c r="G52" i="21"/>
  <c r="J45" i="21"/>
  <c r="I45" i="21"/>
  <c r="H45" i="21"/>
  <c r="J35" i="21"/>
  <c r="G35" i="21"/>
  <c r="J28" i="21"/>
  <c r="I28" i="21"/>
  <c r="H28" i="21"/>
  <c r="G28" i="21"/>
  <c r="J19" i="21"/>
  <c r="I19" i="21"/>
  <c r="H19" i="21"/>
  <c r="G19" i="21"/>
  <c r="J11" i="21"/>
  <c r="I11" i="21"/>
  <c r="H11" i="21"/>
  <c r="G11" i="21"/>
  <c r="J33" i="7"/>
  <c r="I33" i="7"/>
  <c r="H33" i="7"/>
  <c r="G33" i="7"/>
  <c r="J22" i="7"/>
  <c r="I22" i="7"/>
  <c r="H22" i="7"/>
  <c r="G22" i="7"/>
  <c r="J13" i="7"/>
  <c r="J34" i="7" s="1"/>
  <c r="J11" i="7"/>
  <c r="I11" i="7"/>
  <c r="I13" i="7" s="1"/>
  <c r="I34" i="7" s="1"/>
  <c r="H11" i="7"/>
  <c r="H13" i="7" s="1"/>
  <c r="H34" i="7" s="1"/>
  <c r="G11" i="7"/>
  <c r="G13" i="7" s="1"/>
  <c r="G34" i="7" s="1"/>
  <c r="J9" i="26"/>
  <c r="J14" i="26" s="1"/>
  <c r="I9" i="26"/>
  <c r="I14" i="26" s="1"/>
  <c r="H9" i="26"/>
  <c r="H14" i="26" s="1"/>
  <c r="G9" i="26"/>
  <c r="G14" i="26" s="1"/>
  <c r="F9" i="26"/>
  <c r="F14" i="26" s="1"/>
  <c r="E9" i="26"/>
  <c r="E14" i="26" s="1"/>
  <c r="D9" i="26"/>
  <c r="D10" i="26" s="1"/>
  <c r="C9" i="26"/>
  <c r="C14" i="26" s="1"/>
  <c r="J9" i="25"/>
  <c r="J14" i="25" s="1"/>
  <c r="I9" i="25"/>
  <c r="I10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J9" i="24"/>
  <c r="J14" i="24" s="1"/>
  <c r="I9" i="24"/>
  <c r="I14" i="24" s="1"/>
  <c r="H9" i="24"/>
  <c r="H14" i="24" s="1"/>
  <c r="G9" i="24"/>
  <c r="G14" i="24" s="1"/>
  <c r="F9" i="24"/>
  <c r="F14" i="24" s="1"/>
  <c r="E9" i="24"/>
  <c r="E14" i="24" s="1"/>
  <c r="D9" i="24"/>
  <c r="D10" i="24" s="1"/>
  <c r="C9" i="24"/>
  <c r="C14" i="24" s="1"/>
  <c r="I9" i="1"/>
  <c r="I10" i="1" s="1"/>
  <c r="G9" i="1"/>
  <c r="J9" i="1"/>
  <c r="H9" i="1"/>
  <c r="J21" i="21" l="1"/>
  <c r="G45" i="21"/>
  <c r="G47" i="21" s="1"/>
  <c r="G49" i="21" s="1"/>
  <c r="G21" i="21"/>
  <c r="H47" i="21"/>
  <c r="H49" i="21" s="1"/>
  <c r="H21" i="21"/>
  <c r="H51" i="21"/>
  <c r="I21" i="21"/>
  <c r="I51" i="21"/>
  <c r="I49" i="21"/>
  <c r="J47" i="21"/>
  <c r="J49" i="21" s="1"/>
  <c r="G18" i="7"/>
  <c r="I18" i="7"/>
  <c r="H18" i="7"/>
  <c r="J18" i="7"/>
  <c r="C20" i="26"/>
  <c r="C21" i="26" s="1"/>
  <c r="C15" i="26"/>
  <c r="F20" i="26"/>
  <c r="F21" i="26" s="1"/>
  <c r="F15" i="26"/>
  <c r="G20" i="26"/>
  <c r="G21" i="26" s="1"/>
  <c r="G15" i="26"/>
  <c r="J20" i="26"/>
  <c r="J21" i="26" s="1"/>
  <c r="J15" i="26"/>
  <c r="E20" i="26"/>
  <c r="E21" i="26" s="1"/>
  <c r="E15" i="26"/>
  <c r="H20" i="26"/>
  <c r="H21" i="26" s="1"/>
  <c r="H15" i="26"/>
  <c r="I20" i="26"/>
  <c r="I21" i="26" s="1"/>
  <c r="I15" i="26"/>
  <c r="C10" i="26"/>
  <c r="E10" i="26"/>
  <c r="F10" i="26"/>
  <c r="D14" i="26"/>
  <c r="G10" i="26"/>
  <c r="H10" i="26"/>
  <c r="I10" i="26"/>
  <c r="J10" i="26"/>
  <c r="J15" i="25"/>
  <c r="J20" i="25"/>
  <c r="J21" i="25" s="1"/>
  <c r="C20" i="25"/>
  <c r="C21" i="25" s="1"/>
  <c r="C15" i="25"/>
  <c r="D15" i="25"/>
  <c r="D20" i="25"/>
  <c r="D21" i="25" s="1"/>
  <c r="E20" i="25"/>
  <c r="E21" i="25" s="1"/>
  <c r="E15" i="25"/>
  <c r="F20" i="25"/>
  <c r="F21" i="25" s="1"/>
  <c r="F15" i="25"/>
  <c r="G20" i="25"/>
  <c r="G21" i="25" s="1"/>
  <c r="G15" i="25"/>
  <c r="H20" i="25"/>
  <c r="H21" i="25" s="1"/>
  <c r="H15" i="25"/>
  <c r="C10" i="25"/>
  <c r="J10" i="25"/>
  <c r="D10" i="25"/>
  <c r="E10" i="25"/>
  <c r="I14" i="25"/>
  <c r="F10" i="25"/>
  <c r="G10" i="25"/>
  <c r="H10" i="25"/>
  <c r="E20" i="24"/>
  <c r="E21" i="24" s="1"/>
  <c r="E15" i="24"/>
  <c r="F20" i="24"/>
  <c r="F21" i="24" s="1"/>
  <c r="F15" i="24"/>
  <c r="J15" i="24"/>
  <c r="J20" i="24"/>
  <c r="J21" i="24" s="1"/>
  <c r="G20" i="24"/>
  <c r="G21" i="24" s="1"/>
  <c r="G15" i="24"/>
  <c r="I20" i="24"/>
  <c r="I21" i="24" s="1"/>
  <c r="I15" i="24"/>
  <c r="C20" i="24"/>
  <c r="C21" i="24" s="1"/>
  <c r="C15" i="24"/>
  <c r="H20" i="24"/>
  <c r="H21" i="24" s="1"/>
  <c r="H15" i="24"/>
  <c r="J10" i="24"/>
  <c r="C10" i="24"/>
  <c r="E10" i="24"/>
  <c r="I10" i="24"/>
  <c r="F10" i="24"/>
  <c r="D14" i="24"/>
  <c r="G10" i="24"/>
  <c r="H10" i="24"/>
  <c r="J10" i="1"/>
  <c r="J14" i="1"/>
  <c r="J20" i="1" s="1"/>
  <c r="G14" i="1"/>
  <c r="G20" i="1" s="1"/>
  <c r="G10" i="1"/>
  <c r="H14" i="1"/>
  <c r="H20" i="1" s="1"/>
  <c r="H10" i="1"/>
  <c r="I14" i="1"/>
  <c r="I20" i="1" s="1"/>
  <c r="G35" i="7" l="1"/>
  <c r="G24" i="7"/>
  <c r="G28" i="7" s="1"/>
  <c r="G30" i="7" s="1"/>
  <c r="I35" i="7"/>
  <c r="I24" i="7"/>
  <c r="I28" i="7" s="1"/>
  <c r="I30" i="7" s="1"/>
  <c r="H35" i="7"/>
  <c r="H24" i="7"/>
  <c r="H28" i="7" s="1"/>
  <c r="H30" i="7" s="1"/>
  <c r="J35" i="7"/>
  <c r="J24" i="7"/>
  <c r="J30" i="7" s="1"/>
  <c r="D20" i="26"/>
  <c r="D21" i="26" s="1"/>
  <c r="D15" i="26"/>
  <c r="I15" i="25"/>
  <c r="I20" i="25"/>
  <c r="I21" i="25" s="1"/>
  <c r="D20" i="24"/>
  <c r="D21" i="24" s="1"/>
  <c r="D15" i="24"/>
  <c r="G15" i="1"/>
  <c r="G21" i="1"/>
  <c r="I15" i="1"/>
  <c r="I21" i="1"/>
  <c r="H15" i="1"/>
  <c r="H21" i="1"/>
  <c r="J15" i="1"/>
  <c r="J21" i="1"/>
  <c r="F33" i="7"/>
  <c r="J37" i="7" l="1"/>
  <c r="J36" i="7"/>
  <c r="G37" i="7"/>
  <c r="G36" i="7"/>
  <c r="H36" i="7"/>
  <c r="H37" i="7"/>
  <c r="I36" i="7"/>
  <c r="I37" i="7"/>
  <c r="F6" i="13"/>
  <c r="Q7" i="15" l="1"/>
  <c r="Q6" i="15"/>
  <c r="AF10" i="15"/>
  <c r="Q11" i="15" l="1"/>
  <c r="E33" i="7" l="1"/>
  <c r="F12" i="23" l="1"/>
  <c r="E12" i="23"/>
  <c r="D12" i="23"/>
  <c r="C12" i="23"/>
  <c r="P6" i="15"/>
  <c r="P7" i="15"/>
  <c r="P11" i="15" l="1"/>
  <c r="D11" i="13"/>
  <c r="D33" i="7" l="1"/>
  <c r="F24" i="22" l="1"/>
  <c r="E24" i="22"/>
  <c r="D24" i="22"/>
  <c r="C24" i="22"/>
  <c r="F19" i="22"/>
  <c r="E19" i="22"/>
  <c r="D19" i="22"/>
  <c r="C19" i="22"/>
  <c r="O7" i="15"/>
  <c r="Z7" i="15" s="1"/>
  <c r="O11" i="15"/>
  <c r="Z11" i="15" s="1"/>
  <c r="O6" i="15"/>
  <c r="Z6" i="15" s="1"/>
  <c r="AH20" i="15"/>
  <c r="AH15" i="15"/>
  <c r="AH11" i="15"/>
  <c r="AH10" i="15"/>
  <c r="AH8" i="15"/>
  <c r="R44" i="15"/>
  <c r="R65" i="15" s="1"/>
  <c r="Q44" i="15"/>
  <c r="P44" i="15"/>
  <c r="O44" i="15"/>
  <c r="R43" i="15"/>
  <c r="R64" i="15" s="1"/>
  <c r="Q43" i="15"/>
  <c r="P43" i="15"/>
  <c r="O43" i="15"/>
  <c r="R38" i="15"/>
  <c r="R59" i="15" s="1"/>
  <c r="Q38" i="15"/>
  <c r="P38" i="15"/>
  <c r="O38" i="15"/>
  <c r="R34" i="15"/>
  <c r="R55" i="15" s="1"/>
  <c r="Q34" i="15"/>
  <c r="Q55" i="15" s="1"/>
  <c r="P34" i="15"/>
  <c r="P55" i="15" s="1"/>
  <c r="O34" i="15"/>
  <c r="R33" i="15"/>
  <c r="R54" i="15" s="1"/>
  <c r="Q33" i="15"/>
  <c r="P33" i="15"/>
  <c r="O33" i="15"/>
  <c r="R31" i="15"/>
  <c r="Q31" i="15"/>
  <c r="P31" i="15"/>
  <c r="O31" i="15"/>
  <c r="F9" i="1"/>
  <c r="F14" i="1" s="1"/>
  <c r="F20" i="1" s="1"/>
  <c r="P5" i="15"/>
  <c r="P8" i="15" s="1"/>
  <c r="R8" i="15"/>
  <c r="R12" i="15" s="1"/>
  <c r="C35" i="22" l="1"/>
  <c r="E9" i="1"/>
  <c r="E14" i="1" s="1"/>
  <c r="E20" i="1" s="1"/>
  <c r="Q5" i="15"/>
  <c r="Q8" i="15" s="1"/>
  <c r="Q52" i="15" s="1"/>
  <c r="F35" i="22"/>
  <c r="D35" i="22"/>
  <c r="O55" i="15"/>
  <c r="E35" i="22"/>
  <c r="D9" i="1"/>
  <c r="D14" i="1" s="1"/>
  <c r="D20" i="1" s="1"/>
  <c r="AP11" i="15"/>
  <c r="AH12" i="15"/>
  <c r="AH17" i="15" s="1"/>
  <c r="AH18" i="15" s="1"/>
  <c r="P52" i="15"/>
  <c r="R52" i="15"/>
  <c r="O35" i="15"/>
  <c r="P35" i="15"/>
  <c r="Q35" i="15"/>
  <c r="R35" i="15"/>
  <c r="F21" i="1"/>
  <c r="F15" i="1"/>
  <c r="R17" i="15"/>
  <c r="R13" i="15"/>
  <c r="F10" i="1"/>
  <c r="E10" i="1" l="1"/>
  <c r="Q10" i="15" s="1"/>
  <c r="Q54" i="15" s="1"/>
  <c r="C9" i="1"/>
  <c r="C10" i="1" s="1"/>
  <c r="O10" i="15" s="1"/>
  <c r="O5" i="15"/>
  <c r="D10" i="1"/>
  <c r="P10" i="15" s="1"/>
  <c r="AH13" i="15"/>
  <c r="AH24" i="15"/>
  <c r="AH25" i="15" s="1"/>
  <c r="Q40" i="15"/>
  <c r="Q36" i="15"/>
  <c r="R56" i="15"/>
  <c r="R40" i="15"/>
  <c r="R36" i="15"/>
  <c r="P40" i="15"/>
  <c r="P36" i="15"/>
  <c r="O36" i="15"/>
  <c r="O40" i="15"/>
  <c r="D15" i="1"/>
  <c r="E15" i="1"/>
  <c r="Q15" i="15" s="1"/>
  <c r="Q59" i="15" s="1"/>
  <c r="Q20" i="15"/>
  <c r="R18" i="15"/>
  <c r="R24" i="15"/>
  <c r="R25" i="15" s="1"/>
  <c r="P15" i="15" l="1"/>
  <c r="P59" i="15" s="1"/>
  <c r="Q12" i="15"/>
  <c r="Q17" i="15" s="1"/>
  <c r="P21" i="15"/>
  <c r="P20" i="15"/>
  <c r="C14" i="1"/>
  <c r="C20" i="1" s="1"/>
  <c r="Z10" i="15"/>
  <c r="AP10" i="15" s="1"/>
  <c r="P54" i="15"/>
  <c r="P12" i="15"/>
  <c r="E21" i="1"/>
  <c r="Q22" i="15" s="1"/>
  <c r="Q65" i="15" s="1"/>
  <c r="Q21" i="15"/>
  <c r="Q64" i="15" s="1"/>
  <c r="O54" i="15"/>
  <c r="Z5" i="15"/>
  <c r="Z8" i="15" s="1"/>
  <c r="O8" i="15"/>
  <c r="D21" i="1"/>
  <c r="P22" i="15" s="1"/>
  <c r="P65" i="15" s="1"/>
  <c r="R61" i="15"/>
  <c r="R57" i="15"/>
  <c r="Q46" i="15"/>
  <c r="Q41" i="15"/>
  <c r="P46" i="15"/>
  <c r="P41" i="15"/>
  <c r="O46" i="15"/>
  <c r="O41" i="15"/>
  <c r="R46" i="15"/>
  <c r="R41" i="15"/>
  <c r="Q56" i="15" l="1"/>
  <c r="Q57" i="15" s="1"/>
  <c r="P64" i="15"/>
  <c r="Q13" i="15"/>
  <c r="C15" i="1"/>
  <c r="O15" i="15" s="1"/>
  <c r="O59" i="15" s="1"/>
  <c r="C21" i="1"/>
  <c r="O20" i="15"/>
  <c r="Z20" i="15" s="1"/>
  <c r="P17" i="15"/>
  <c r="P13" i="15"/>
  <c r="P56" i="15"/>
  <c r="Z12" i="15"/>
  <c r="AP8" i="15"/>
  <c r="AP12" i="15" s="1"/>
  <c r="Q24" i="15"/>
  <c r="Q25" i="15" s="1"/>
  <c r="Q18" i="15"/>
  <c r="O52" i="15"/>
  <c r="O12" i="15"/>
  <c r="R67" i="15"/>
  <c r="R62" i="15"/>
  <c r="Z15" i="15" l="1"/>
  <c r="AP15" i="15" s="1"/>
  <c r="AP17" i="15" s="1"/>
  <c r="Q61" i="15"/>
  <c r="Q62" i="15" s="1"/>
  <c r="O22" i="15"/>
  <c r="O21" i="15"/>
  <c r="Z13" i="15"/>
  <c r="P24" i="15"/>
  <c r="P25" i="15" s="1"/>
  <c r="P18" i="15"/>
  <c r="AP13" i="15"/>
  <c r="O13" i="15"/>
  <c r="O56" i="15"/>
  <c r="O17" i="15"/>
  <c r="P57" i="15"/>
  <c r="P61" i="15"/>
  <c r="Q67" i="15" l="1"/>
  <c r="Z17" i="15"/>
  <c r="Z18" i="15" s="1"/>
  <c r="Z21" i="15"/>
  <c r="O64" i="15"/>
  <c r="Z22" i="15"/>
  <c r="O65" i="15"/>
  <c r="O61" i="15"/>
  <c r="O57" i="15"/>
  <c r="AP18" i="15"/>
  <c r="P67" i="15"/>
  <c r="P62" i="15"/>
  <c r="O24" i="15"/>
  <c r="O25" i="15" s="1"/>
  <c r="O18" i="15"/>
  <c r="AP20" i="15" l="1"/>
  <c r="AP24" i="15" s="1"/>
  <c r="AP25" i="15" s="1"/>
  <c r="Z24" i="15"/>
  <c r="Z25" i="15" s="1"/>
  <c r="O67" i="15"/>
  <c r="O62" i="15"/>
  <c r="C38" i="22" l="1"/>
  <c r="D36" i="22" s="1"/>
  <c r="D38" i="22" l="1"/>
  <c r="E36" i="22" l="1"/>
  <c r="E38" i="22" s="1"/>
  <c r="F36" i="22" s="1"/>
  <c r="F38" i="22" s="1"/>
  <c r="G36" i="22" s="1"/>
  <c r="G38" i="22" s="1"/>
  <c r="C33" i="7"/>
  <c r="F22" i="7"/>
  <c r="E22" i="7"/>
  <c r="D22" i="7"/>
  <c r="C22" i="7"/>
  <c r="F11" i="7"/>
  <c r="F13" i="7" s="1"/>
  <c r="F34" i="7" s="1"/>
  <c r="E11" i="7"/>
  <c r="E13" i="7" s="1"/>
  <c r="E34" i="7" s="1"/>
  <c r="D11" i="7"/>
  <c r="D13" i="7" s="1"/>
  <c r="D34" i="7" s="1"/>
  <c r="C11" i="7"/>
  <c r="C13" i="7" s="1"/>
  <c r="H36" i="22" l="1"/>
  <c r="H38" i="22" s="1"/>
  <c r="C34" i="7"/>
  <c r="C18" i="7"/>
  <c r="D18" i="7"/>
  <c r="D35" i="7" s="1"/>
  <c r="E35" i="7"/>
  <c r="F18" i="7"/>
  <c r="F35" i="7" s="1"/>
  <c r="I36" i="22" l="1"/>
  <c r="I38" i="22" s="1"/>
  <c r="J38" i="22" s="1"/>
  <c r="F24" i="7"/>
  <c r="F28" i="7" s="1"/>
  <c r="F30" i="7" s="1"/>
  <c r="D24" i="7"/>
  <c r="D28" i="7" s="1"/>
  <c r="D30" i="7" s="1"/>
  <c r="E24" i="7"/>
  <c r="E28" i="7" s="1"/>
  <c r="E30" i="7" s="1"/>
  <c r="E37" i="7" s="1"/>
  <c r="C35" i="7"/>
  <c r="C24" i="7"/>
  <c r="C28" i="7" s="1"/>
  <c r="C30" i="7" s="1"/>
  <c r="F36" i="7" l="1"/>
  <c r="F37" i="7"/>
  <c r="E36" i="7"/>
  <c r="D37" i="7"/>
  <c r="D36" i="7"/>
  <c r="C37" i="7"/>
  <c r="C36" i="7"/>
  <c r="F11" i="13" l="1"/>
  <c r="E11" i="13"/>
  <c r="C11" i="13"/>
  <c r="C52" i="21"/>
  <c r="C28" i="21"/>
  <c r="C35" i="21"/>
  <c r="D35" i="21"/>
  <c r="E35" i="21"/>
  <c r="F35" i="21"/>
  <c r="C11" i="21"/>
  <c r="D11" i="21"/>
  <c r="E11" i="21"/>
  <c r="F11" i="21"/>
  <c r="F52" i="21"/>
  <c r="E52" i="21"/>
  <c r="D52" i="21"/>
  <c r="F45" i="21"/>
  <c r="E45" i="21"/>
  <c r="D45" i="21"/>
  <c r="C45" i="21"/>
  <c r="F28" i="21"/>
  <c r="E28" i="21"/>
  <c r="D28" i="21"/>
  <c r="F19" i="21"/>
  <c r="E19" i="21"/>
  <c r="D19" i="21"/>
  <c r="C19" i="21"/>
  <c r="C51" i="21" l="1"/>
  <c r="E21" i="21"/>
  <c r="D51" i="21"/>
  <c r="F51" i="21"/>
  <c r="E51" i="21"/>
  <c r="F21" i="21"/>
  <c r="C21" i="21"/>
  <c r="D21" i="21"/>
  <c r="C47" i="21"/>
  <c r="C49" i="21" s="1"/>
  <c r="D47" i="21"/>
  <c r="D49" i="21" s="1"/>
  <c r="E47" i="21"/>
  <c r="E49" i="21" s="1"/>
  <c r="F47" i="21"/>
  <c r="F49" i="21" s="1"/>
  <c r="C43" i="15" l="1"/>
  <c r="D43" i="15"/>
  <c r="E43" i="15"/>
  <c r="F43" i="15"/>
  <c r="G43" i="15"/>
  <c r="H43" i="15"/>
  <c r="I43" i="15"/>
  <c r="J43" i="15"/>
  <c r="K43" i="15"/>
  <c r="L43" i="15"/>
  <c r="M43" i="15"/>
  <c r="N43" i="15"/>
  <c r="D44" i="15"/>
  <c r="E44" i="15"/>
  <c r="F44" i="15"/>
  <c r="G44" i="15"/>
  <c r="H44" i="15"/>
  <c r="I44" i="15"/>
  <c r="J44" i="15"/>
  <c r="K44" i="15"/>
  <c r="L44" i="15"/>
  <c r="M44" i="15"/>
  <c r="N44" i="15"/>
  <c r="C44" i="15"/>
  <c r="D38" i="15"/>
  <c r="E38" i="15"/>
  <c r="F38" i="15"/>
  <c r="G38" i="15"/>
  <c r="H38" i="15"/>
  <c r="I38" i="15"/>
  <c r="J38" i="15"/>
  <c r="K38" i="15"/>
  <c r="L38" i="15"/>
  <c r="M38" i="15"/>
  <c r="N38" i="15"/>
  <c r="C38" i="15"/>
  <c r="D33" i="15"/>
  <c r="E33" i="15"/>
  <c r="F33" i="15"/>
  <c r="G33" i="15"/>
  <c r="H33" i="15"/>
  <c r="I33" i="15"/>
  <c r="J33" i="15"/>
  <c r="K33" i="15"/>
  <c r="L33" i="15"/>
  <c r="M33" i="15"/>
  <c r="N33" i="15"/>
  <c r="D34" i="15"/>
  <c r="E34" i="15"/>
  <c r="F34" i="15"/>
  <c r="G34" i="15"/>
  <c r="H34" i="15"/>
  <c r="I34" i="15"/>
  <c r="J34" i="15"/>
  <c r="K34" i="15"/>
  <c r="L34" i="15"/>
  <c r="M34" i="15"/>
  <c r="N34" i="15"/>
  <c r="C34" i="15"/>
  <c r="C33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AF20" i="15"/>
  <c r="AD20" i="15"/>
  <c r="AB20" i="15"/>
  <c r="I35" i="15" l="1"/>
  <c r="N35" i="15"/>
  <c r="N40" i="15" s="1"/>
  <c r="N46" i="15" s="1"/>
  <c r="J35" i="15"/>
  <c r="J40" i="15" s="1"/>
  <c r="J46" i="15" s="1"/>
  <c r="F35" i="15"/>
  <c r="F40" i="15" s="1"/>
  <c r="F46" i="15" s="1"/>
  <c r="M35" i="15"/>
  <c r="M36" i="15" s="1"/>
  <c r="H35" i="15"/>
  <c r="H40" i="15" s="1"/>
  <c r="H46" i="15" s="1"/>
  <c r="I40" i="15"/>
  <c r="I46" i="15" s="1"/>
  <c r="C35" i="15"/>
  <c r="C40" i="15" s="1"/>
  <c r="C46" i="15" s="1"/>
  <c r="D35" i="15"/>
  <c r="D36" i="15" s="1"/>
  <c r="E35" i="15"/>
  <c r="E40" i="15" s="1"/>
  <c r="E46" i="15" s="1"/>
  <c r="G35" i="15"/>
  <c r="G36" i="15" s="1"/>
  <c r="L35" i="15"/>
  <c r="L36" i="15" s="1"/>
  <c r="K35" i="15"/>
  <c r="I36" i="15"/>
  <c r="J36" i="15" l="1"/>
  <c r="N36" i="15"/>
  <c r="F36" i="15"/>
  <c r="M40" i="15"/>
  <c r="M46" i="15" s="1"/>
  <c r="E36" i="15"/>
  <c r="H36" i="15"/>
  <c r="I41" i="15"/>
  <c r="G40" i="15"/>
  <c r="G46" i="15" s="1"/>
  <c r="C36" i="15"/>
  <c r="L40" i="15"/>
  <c r="L46" i="15" s="1"/>
  <c r="D40" i="15"/>
  <c r="D46" i="15" s="1"/>
  <c r="H41" i="15"/>
  <c r="K36" i="15"/>
  <c r="K40" i="15"/>
  <c r="K46" i="15" s="1"/>
  <c r="C41" i="15"/>
  <c r="M41" i="15"/>
  <c r="F41" i="15"/>
  <c r="N41" i="15"/>
  <c r="E41" i="15"/>
  <c r="J41" i="15"/>
  <c r="G41" i="15" l="1"/>
  <c r="L41" i="15"/>
  <c r="D41" i="15"/>
  <c r="K41" i="15"/>
  <c r="AF15" i="15" l="1"/>
  <c r="AD15" i="15"/>
  <c r="AB15" i="15"/>
  <c r="AF11" i="15"/>
  <c r="AD11" i="15"/>
  <c r="AB11" i="15"/>
  <c r="AD10" i="15"/>
  <c r="AB10" i="15"/>
  <c r="AF8" i="15"/>
  <c r="AD8" i="15"/>
  <c r="AB8" i="15"/>
  <c r="N11" i="15"/>
  <c r="N55" i="15" s="1"/>
  <c r="M11" i="15"/>
  <c r="M55" i="15" s="1"/>
  <c r="L11" i="15"/>
  <c r="L55" i="15" s="1"/>
  <c r="K11" i="15"/>
  <c r="K55" i="15" s="1"/>
  <c r="J11" i="15"/>
  <c r="J55" i="15" s="1"/>
  <c r="I11" i="15"/>
  <c r="I55" i="15" s="1"/>
  <c r="H11" i="15"/>
  <c r="H55" i="15" s="1"/>
  <c r="G11" i="15"/>
  <c r="G55" i="15" s="1"/>
  <c r="F11" i="15"/>
  <c r="F55" i="15" s="1"/>
  <c r="E11" i="15"/>
  <c r="E55" i="15" s="1"/>
  <c r="D11" i="15"/>
  <c r="D55" i="15" s="1"/>
  <c r="C11" i="15"/>
  <c r="C55" i="15" s="1"/>
  <c r="X11" i="15" l="1"/>
  <c r="AN11" i="15" s="1"/>
  <c r="V11" i="15" l="1"/>
  <c r="AL11" i="15" s="1"/>
  <c r="C6" i="15"/>
  <c r="D6" i="15"/>
  <c r="E6" i="15"/>
  <c r="F6" i="15"/>
  <c r="G6" i="15"/>
  <c r="H6" i="15"/>
  <c r="I6" i="15"/>
  <c r="J6" i="15"/>
  <c r="K6" i="15"/>
  <c r="L6" i="15"/>
  <c r="M6" i="15"/>
  <c r="N6" i="15"/>
  <c r="C7" i="15"/>
  <c r="D7" i="15"/>
  <c r="E7" i="15"/>
  <c r="F7" i="15"/>
  <c r="G7" i="15"/>
  <c r="H7" i="15"/>
  <c r="I7" i="15"/>
  <c r="J7" i="15"/>
  <c r="K7" i="15"/>
  <c r="L7" i="15"/>
  <c r="M7" i="15"/>
  <c r="N7" i="15"/>
  <c r="V7" i="15" l="1"/>
  <c r="X6" i="15"/>
  <c r="X7" i="15"/>
  <c r="V6" i="15"/>
  <c r="AB12" i="15" l="1"/>
  <c r="AF12" i="15"/>
  <c r="AF17" i="15" l="1"/>
  <c r="AF13" i="15"/>
  <c r="AB17" i="15"/>
  <c r="AB13" i="15"/>
  <c r="AF24" i="15" l="1"/>
  <c r="AF25" i="15" s="1"/>
  <c r="AF18" i="15"/>
  <c r="AB24" i="15"/>
  <c r="AB25" i="15" s="1"/>
  <c r="AB18" i="15"/>
  <c r="T11" i="15" l="1"/>
  <c r="AJ11" i="15" s="1"/>
  <c r="T7" i="15"/>
  <c r="T6" i="15"/>
  <c r="AD12" i="15" l="1"/>
  <c r="AD17" i="15" l="1"/>
  <c r="AD13" i="15"/>
  <c r="AD24" i="15" l="1"/>
  <c r="AD25" i="15" s="1"/>
  <c r="AD18" i="15"/>
  <c r="F5" i="15" l="1"/>
  <c r="F8" i="15" s="1"/>
  <c r="E5" i="15"/>
  <c r="E8" i="15" s="1"/>
  <c r="D5" i="15"/>
  <c r="D8" i="15" s="1"/>
  <c r="C5" i="15"/>
  <c r="T5" i="15" l="1"/>
  <c r="T8" i="15" s="1"/>
  <c r="C8" i="15"/>
  <c r="E52" i="15"/>
  <c r="F52" i="15"/>
  <c r="D52" i="15"/>
  <c r="C10" i="15"/>
  <c r="C54" i="15" l="1"/>
  <c r="C12" i="15"/>
  <c r="C52" i="15"/>
  <c r="AJ8" i="15"/>
  <c r="C15" i="15"/>
  <c r="D10" i="15"/>
  <c r="E10" i="15"/>
  <c r="F10" i="15"/>
  <c r="F20" i="15"/>
  <c r="F15" i="15"/>
  <c r="F59" i="15" s="1"/>
  <c r="C20" i="15"/>
  <c r="E15" i="15"/>
  <c r="E59" i="15" s="1"/>
  <c r="E20" i="15"/>
  <c r="D15" i="15"/>
  <c r="D59" i="15" s="1"/>
  <c r="D20" i="15"/>
  <c r="T20" i="15" l="1"/>
  <c r="T10" i="15"/>
  <c r="AJ10" i="15" s="1"/>
  <c r="AJ12" i="15" s="1"/>
  <c r="C59" i="15"/>
  <c r="T15" i="15"/>
  <c r="AJ15" i="15" s="1"/>
  <c r="D54" i="15"/>
  <c r="D12" i="15"/>
  <c r="E22" i="15"/>
  <c r="E65" i="15" s="1"/>
  <c r="E21" i="15"/>
  <c r="E64" i="15" s="1"/>
  <c r="C22" i="15"/>
  <c r="F22" i="15"/>
  <c r="F65" i="15" s="1"/>
  <c r="F21" i="15"/>
  <c r="F64" i="15" s="1"/>
  <c r="C56" i="15"/>
  <c r="C13" i="15"/>
  <c r="C17" i="15"/>
  <c r="F54" i="15"/>
  <c r="F12" i="15"/>
  <c r="D22" i="15"/>
  <c r="D65" i="15" s="1"/>
  <c r="D21" i="15"/>
  <c r="D64" i="15" s="1"/>
  <c r="E54" i="15"/>
  <c r="E12" i="15"/>
  <c r="C21" i="15" l="1"/>
  <c r="T21" i="15" s="1"/>
  <c r="T12" i="15"/>
  <c r="T13" i="15" s="1"/>
  <c r="AJ17" i="15"/>
  <c r="AJ18" i="15" s="1"/>
  <c r="AJ13" i="15"/>
  <c r="C61" i="15"/>
  <c r="C57" i="15"/>
  <c r="D56" i="15"/>
  <c r="D13" i="15"/>
  <c r="D17" i="15"/>
  <c r="E17" i="15"/>
  <c r="E56" i="15"/>
  <c r="E13" i="15"/>
  <c r="C65" i="15"/>
  <c r="T22" i="15"/>
  <c r="F17" i="15"/>
  <c r="F56" i="15"/>
  <c r="F13" i="15"/>
  <c r="C18" i="15"/>
  <c r="T17" i="15" l="1"/>
  <c r="T18" i="15" s="1"/>
  <c r="C64" i="15"/>
  <c r="C67" i="15" s="1"/>
  <c r="C24" i="15"/>
  <c r="C25" i="15" s="1"/>
  <c r="AJ20" i="15"/>
  <c r="AJ24" i="15" s="1"/>
  <c r="AJ25" i="15" s="1"/>
  <c r="D61" i="15"/>
  <c r="D57" i="15"/>
  <c r="E61" i="15"/>
  <c r="E57" i="15"/>
  <c r="C62" i="15"/>
  <c r="F61" i="15"/>
  <c r="F57" i="15"/>
  <c r="E18" i="15"/>
  <c r="E24" i="15"/>
  <c r="E25" i="15" s="1"/>
  <c r="F18" i="15"/>
  <c r="F24" i="15"/>
  <c r="F25" i="15" s="1"/>
  <c r="D18" i="15"/>
  <c r="D24" i="15"/>
  <c r="D25" i="15" s="1"/>
  <c r="T24" i="15" l="1"/>
  <c r="T25" i="15" s="1"/>
  <c r="F67" i="15"/>
  <c r="F62" i="15"/>
  <c r="E67" i="15"/>
  <c r="E62" i="15"/>
  <c r="D67" i="15"/>
  <c r="D62" i="15"/>
  <c r="K5" i="15" l="1"/>
  <c r="J5" i="15"/>
  <c r="J8" i="15" s="1"/>
  <c r="I5" i="15"/>
  <c r="I8" i="15" s="1"/>
  <c r="H5" i="15"/>
  <c r="H8" i="15" s="1"/>
  <c r="G5" i="15"/>
  <c r="K8" i="15" l="1"/>
  <c r="L5" i="15"/>
  <c r="L8" i="15" s="1"/>
  <c r="N5" i="15"/>
  <c r="N8" i="15" s="1"/>
  <c r="V5" i="15"/>
  <c r="V8" i="15" s="1"/>
  <c r="G8" i="15"/>
  <c r="H52" i="15"/>
  <c r="I52" i="15"/>
  <c r="M5" i="15"/>
  <c r="M8" i="15" s="1"/>
  <c r="J52" i="15"/>
  <c r="N10" i="15"/>
  <c r="N54" i="15" s="1"/>
  <c r="K10" i="15"/>
  <c r="L10" i="15"/>
  <c r="L54" i="15" s="1"/>
  <c r="M20" i="15"/>
  <c r="M10" i="15"/>
  <c r="M54" i="15" s="1"/>
  <c r="K15" i="15" l="1"/>
  <c r="G10" i="15"/>
  <c r="G12" i="15" s="1"/>
  <c r="X5" i="15"/>
  <c r="X8" i="15" s="1"/>
  <c r="AN8" i="15" s="1"/>
  <c r="AL8" i="15"/>
  <c r="M52" i="15"/>
  <c r="M12" i="15"/>
  <c r="N52" i="15"/>
  <c r="N12" i="15"/>
  <c r="L12" i="15"/>
  <c r="L52" i="15"/>
  <c r="K52" i="15"/>
  <c r="K12" i="15"/>
  <c r="G52" i="15"/>
  <c r="K54" i="15"/>
  <c r="X10" i="15"/>
  <c r="AN10" i="15" s="1"/>
  <c r="H10" i="15"/>
  <c r="I10" i="15"/>
  <c r="I15" i="15"/>
  <c r="I59" i="15" s="1"/>
  <c r="J10" i="15"/>
  <c r="G15" i="15"/>
  <c r="M15" i="15"/>
  <c r="M59" i="15" s="1"/>
  <c r="M22" i="15"/>
  <c r="M65" i="15" s="1"/>
  <c r="N15" i="15"/>
  <c r="N59" i="15" s="1"/>
  <c r="G20" i="15"/>
  <c r="J15" i="15"/>
  <c r="J59" i="15" s="1"/>
  <c r="J20" i="15"/>
  <c r="N20" i="15"/>
  <c r="H20" i="15"/>
  <c r="H15" i="15"/>
  <c r="H59" i="15" s="1"/>
  <c r="L20" i="15"/>
  <c r="L15" i="15"/>
  <c r="L59" i="15" s="1"/>
  <c r="G54" i="15" l="1"/>
  <c r="K20" i="15"/>
  <c r="X20" i="15" s="1"/>
  <c r="M21" i="15"/>
  <c r="M64" i="15" s="1"/>
  <c r="AN12" i="15"/>
  <c r="V10" i="15"/>
  <c r="AL10" i="15" s="1"/>
  <c r="AL12" i="15" s="1"/>
  <c r="AL13" i="15" s="1"/>
  <c r="X12" i="15"/>
  <c r="X13" i="15" s="1"/>
  <c r="G59" i="15"/>
  <c r="V15" i="15"/>
  <c r="AL15" i="15" s="1"/>
  <c r="G56" i="15"/>
  <c r="G17" i="15"/>
  <c r="G13" i="15"/>
  <c r="J54" i="15"/>
  <c r="J12" i="15"/>
  <c r="G22" i="15"/>
  <c r="G21" i="15"/>
  <c r="I54" i="15"/>
  <c r="I12" i="15"/>
  <c r="K56" i="15"/>
  <c r="K17" i="15"/>
  <c r="K13" i="15"/>
  <c r="M17" i="15"/>
  <c r="M56" i="15"/>
  <c r="M13" i="15"/>
  <c r="H54" i="15"/>
  <c r="H12" i="15"/>
  <c r="H22" i="15"/>
  <c r="H65" i="15" s="1"/>
  <c r="H21" i="15"/>
  <c r="H64" i="15" s="1"/>
  <c r="AN13" i="15"/>
  <c r="N56" i="15"/>
  <c r="N17" i="15"/>
  <c r="N13" i="15"/>
  <c r="J22" i="15"/>
  <c r="J65" i="15" s="1"/>
  <c r="J21" i="15"/>
  <c r="J64" i="15" s="1"/>
  <c r="L22" i="15"/>
  <c r="L65" i="15" s="1"/>
  <c r="L21" i="15"/>
  <c r="L64" i="15" s="1"/>
  <c r="N22" i="15"/>
  <c r="N65" i="15" s="1"/>
  <c r="K59" i="15"/>
  <c r="X15" i="15"/>
  <c r="AN15" i="15" s="1"/>
  <c r="L56" i="15"/>
  <c r="L17" i="15"/>
  <c r="L13" i="15"/>
  <c r="I20" i="15"/>
  <c r="V20" i="15" s="1"/>
  <c r="AN17" i="15" l="1"/>
  <c r="AN18" i="15" s="1"/>
  <c r="V12" i="15"/>
  <c r="V17" i="15" s="1"/>
  <c r="X17" i="15"/>
  <c r="X18" i="15" s="1"/>
  <c r="K22" i="15"/>
  <c r="K65" i="15" s="1"/>
  <c r="K21" i="15"/>
  <c r="K64" i="15" s="1"/>
  <c r="N21" i="15"/>
  <c r="N64" i="15" s="1"/>
  <c r="AL17" i="15"/>
  <c r="AL18" i="15" s="1"/>
  <c r="M61" i="15"/>
  <c r="M57" i="15"/>
  <c r="G65" i="15"/>
  <c r="N18" i="15"/>
  <c r="H56" i="15"/>
  <c r="H13" i="15"/>
  <c r="H17" i="15"/>
  <c r="K18" i="15"/>
  <c r="N57" i="15"/>
  <c r="N61" i="15"/>
  <c r="K57" i="15"/>
  <c r="K61" i="15"/>
  <c r="G24" i="15"/>
  <c r="G25" i="15" s="1"/>
  <c r="G18" i="15"/>
  <c r="I56" i="15"/>
  <c r="I13" i="15"/>
  <c r="I17" i="15"/>
  <c r="G61" i="15"/>
  <c r="G57" i="15"/>
  <c r="J56" i="15"/>
  <c r="J17" i="15"/>
  <c r="J13" i="15"/>
  <c r="M24" i="15"/>
  <c r="M25" i="15" s="1"/>
  <c r="M18" i="15"/>
  <c r="I22" i="15"/>
  <c r="I65" i="15" s="1"/>
  <c r="L18" i="15"/>
  <c r="L24" i="15"/>
  <c r="L25" i="15" s="1"/>
  <c r="L57" i="15"/>
  <c r="L61" i="15"/>
  <c r="G64" i="15"/>
  <c r="V13" i="15" l="1"/>
  <c r="N24" i="15"/>
  <c r="N25" i="15" s="1"/>
  <c r="X22" i="15"/>
  <c r="K24" i="15"/>
  <c r="K25" i="15" s="1"/>
  <c r="I21" i="15"/>
  <c r="I64" i="15" s="1"/>
  <c r="X21" i="15"/>
  <c r="V22" i="15"/>
  <c r="I18" i="15"/>
  <c r="I61" i="15"/>
  <c r="I57" i="15"/>
  <c r="J24" i="15"/>
  <c r="J25" i="15" s="1"/>
  <c r="J18" i="15"/>
  <c r="L67" i="15"/>
  <c r="L62" i="15"/>
  <c r="J61" i="15"/>
  <c r="J57" i="15"/>
  <c r="H24" i="15"/>
  <c r="H25" i="15" s="1"/>
  <c r="H18" i="15"/>
  <c r="M67" i="15"/>
  <c r="M62" i="15"/>
  <c r="N67" i="15"/>
  <c r="N62" i="15"/>
  <c r="V18" i="15"/>
  <c r="G67" i="15"/>
  <c r="G62" i="15"/>
  <c r="K67" i="15"/>
  <c r="K62" i="15"/>
  <c r="H57" i="15"/>
  <c r="H61" i="15"/>
  <c r="X24" i="15" l="1"/>
  <c r="X25" i="15" s="1"/>
  <c r="V21" i="15"/>
  <c r="V24" i="15" s="1"/>
  <c r="V25" i="15" s="1"/>
  <c r="AN20" i="15"/>
  <c r="AN24" i="15" s="1"/>
  <c r="AN25" i="15" s="1"/>
  <c r="I24" i="15"/>
  <c r="I25" i="15" s="1"/>
  <c r="I67" i="15"/>
  <c r="I62" i="15"/>
  <c r="H67" i="15"/>
  <c r="H62" i="15"/>
  <c r="J67" i="15"/>
  <c r="J62" i="15"/>
  <c r="AL20" i="15" l="1"/>
  <c r="AL24" i="15" s="1"/>
  <c r="AL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Bjorn Kleven</author>
  </authors>
  <commentList>
    <comment ref="I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NPRA settlement of 27,823 MNOK. See Q3-17 report for further explanation</t>
        </r>
      </text>
    </comment>
    <comment ref="N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  <comment ref="X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Bjorn Kleven:</t>
        </r>
        <r>
          <rPr>
            <sz val="9"/>
            <color indexed="81"/>
            <rFont val="Tahoma"/>
            <family val="2"/>
          </rPr>
          <t xml:space="preserve">
Includes 13.46 MNOK Jakarta close down costs, See explanation Q4-18 report.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CF6DC34E-252F-4320-80B5-84E04370FE3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3555A48D-E774-42DA-AB11-FDBE5A261171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820D63B6-8405-4F07-A807-16CF3073F198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</authors>
  <commentList>
    <comment ref="I12" authorId="0" shapeId="0" xr:uid="{E3144F80-D72A-4988-8B3E-F8B9BBE4B856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 Eirik Knutsen</author>
    <author>Elisabeth Strypet</author>
  </authors>
  <commentList>
    <comment ref="E7" authorId="0" shapeId="0" xr:uid="{B37C2733-BA97-4959-A97C-6D41223389CA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Includes 9 MNOK in positive opex effect due to reduced pension obligations Norway</t>
        </r>
      </text>
    </comment>
    <comment ref="C15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4,99 in depreciation Right-of-Use assets (IFRS 16)</t>
        </r>
      </text>
    </comment>
    <comment ref="D1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5,23 in depreciation Right-of-Use assets (IFRS 16)</t>
        </r>
      </text>
    </comment>
    <comment ref="E15" authorId="1" shapeId="0" xr:uid="{00000000-0006-0000-09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5,18 in depreciation Right-of-Use assets (IFRS 16)</t>
        </r>
      </text>
    </comment>
    <comment ref="C21" authorId="1" shapeId="0" xr:uid="{00000000-0006-0000-09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Includes MNOK 0,73 in IFRS 16 Lease liability expense.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Tor Eirik Knutsen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60.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55.
</t>
        </r>
      </text>
    </comment>
    <comment ref="E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Right-of-use Assets MNOK 52.
</t>
        </r>
      </text>
    </comment>
    <comment ref="C32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37.</t>
        </r>
      </text>
    </comment>
    <comment ref="D32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33.</t>
        </r>
      </text>
    </comment>
    <comment ref="E3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Non-current lease liability MNOK 30.</t>
        </r>
      </text>
    </comment>
    <comment ref="C42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D42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19.</t>
        </r>
      </text>
    </comment>
    <comment ref="E42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Current lease liability MNOK 20.</t>
        </r>
      </text>
    </comment>
    <comment ref="C50" authorId="1" shapeId="0" xr:uid="{00000000-0006-0000-0A00-000012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
</t>
        </r>
      </text>
    </comment>
    <comment ref="D50" authorId="1" shapeId="0" xr:uid="{00000000-0006-0000-0A00-000013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E50" authorId="1" shapeId="0" xr:uid="{00000000-0006-0000-0A00-000014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F50" authorId="1" shapeId="0" xr:uid="{00000000-0006-0000-0A00-000015000000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Inc.</t>
        </r>
      </text>
    </comment>
    <comment ref="J50" authorId="1" shapeId="0" xr:uid="{49664F80-3D34-4099-888C-871E05FAFA3E}">
      <text>
        <r>
          <rPr>
            <b/>
            <sz val="9"/>
            <color indexed="81"/>
            <rFont val="Tahoma"/>
            <family val="2"/>
          </rPr>
          <t>Tor Eirik Knutsen:</t>
        </r>
        <r>
          <rPr>
            <sz val="9"/>
            <color indexed="81"/>
            <rFont val="Tahoma"/>
            <family val="2"/>
          </rPr>
          <t xml:space="preserve">
Intelight Inc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Strypet</author>
    <author>Arne Kristian Hoset</author>
  </authors>
  <commentList>
    <comment ref="C29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D29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E29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Elisabeth Strypet:</t>
        </r>
        <r>
          <rPr>
            <sz val="9"/>
            <color indexed="81"/>
            <rFont val="Tahoma"/>
            <family val="2"/>
          </rPr>
          <t xml:space="preserve">
IFRS 16 principle payments lease liabilities.</t>
        </r>
      </text>
    </comment>
    <comment ref="F29" authorId="1" shapeId="0" xr:uid="{606DD3B2-693E-4795-A707-7A46C5E88B0A}">
      <text>
        <r>
          <rPr>
            <b/>
            <sz val="9"/>
            <color indexed="81"/>
            <rFont val="Tahoma"/>
            <family val="2"/>
          </rPr>
          <t>Arne Kristian Hoset:</t>
        </r>
        <r>
          <rPr>
            <sz val="9"/>
            <color indexed="81"/>
            <rFont val="Tahoma"/>
            <family val="2"/>
          </rPr>
          <t xml:space="preserve">
IFRS 16 Pinciple payments lease liab.</t>
        </r>
      </text>
    </comment>
  </commentList>
</comments>
</file>

<file path=xl/sharedStrings.xml><?xml version="1.0" encoding="utf-8"?>
<sst xmlns="http://schemas.openxmlformats.org/spreadsheetml/2006/main" count="354" uniqueCount="146">
  <si>
    <t>TOLLING</t>
  </si>
  <si>
    <t>(TNOK)</t>
  </si>
  <si>
    <t>Q1</t>
  </si>
  <si>
    <t>Q2</t>
  </si>
  <si>
    <t>Q3</t>
  </si>
  <si>
    <t>Q4</t>
  </si>
  <si>
    <t>EUROPE</t>
  </si>
  <si>
    <t>APMEA</t>
  </si>
  <si>
    <t>AMERICAS</t>
  </si>
  <si>
    <t>Revenues</t>
  </si>
  <si>
    <t>Cost of goods sold</t>
  </si>
  <si>
    <t>Contractors</t>
  </si>
  <si>
    <t>Gross contribution</t>
  </si>
  <si>
    <t>Gross margin - %</t>
  </si>
  <si>
    <t xml:space="preserve">Operating expenses </t>
  </si>
  <si>
    <t>EBITDA</t>
  </si>
  <si>
    <t>EBITDA margin</t>
  </si>
  <si>
    <t>Depreciation</t>
  </si>
  <si>
    <t>Amortization of intangible assets</t>
  </si>
  <si>
    <t>Impairment</t>
  </si>
  <si>
    <t>EBIT</t>
  </si>
  <si>
    <t>EBIT margin</t>
  </si>
  <si>
    <t>Please note - As a result of rounding differences, numbers or percentages may not add up to the total.</t>
  </si>
  <si>
    <t>Q-Free Group</t>
  </si>
  <si>
    <t>CONSOLIDATED INCOME STATEMENT</t>
  </si>
  <si>
    <t xml:space="preserve">Cost of goods sold </t>
  </si>
  <si>
    <t>Other operating expenses</t>
  </si>
  <si>
    <t xml:space="preserve">Total operating expenses </t>
  </si>
  <si>
    <t>Depreciation and amortisation</t>
  </si>
  <si>
    <t>Financial income</t>
  </si>
  <si>
    <t>Financial expenses</t>
  </si>
  <si>
    <t>Net financial items</t>
  </si>
  <si>
    <t>Profit before tax</t>
  </si>
  <si>
    <t>Tax expenses</t>
  </si>
  <si>
    <t>Profit after tax from continuing operations</t>
  </si>
  <si>
    <t>Profit after tax on discontinued operations</t>
  </si>
  <si>
    <t>EPS (NOK)</t>
  </si>
  <si>
    <t>EPS, diluted (NOK)</t>
  </si>
  <si>
    <t xml:space="preserve"> EBITDA</t>
  </si>
  <si>
    <t xml:space="preserve"> EBIT</t>
  </si>
  <si>
    <t>Gross margin</t>
  </si>
  <si>
    <t>Average number of shares</t>
  </si>
  <si>
    <t>Average number of shares diluted</t>
  </si>
  <si>
    <t xml:space="preserve">Goodwill </t>
  </si>
  <si>
    <t xml:space="preserve">Deferred tax assets </t>
  </si>
  <si>
    <t xml:space="preserve">Total non - current assets </t>
  </si>
  <si>
    <t>Inventories</t>
  </si>
  <si>
    <t>Contract assets</t>
  </si>
  <si>
    <t>Total current assets</t>
  </si>
  <si>
    <t>Assets held for sale</t>
  </si>
  <si>
    <t>Cash and cash equivalents</t>
  </si>
  <si>
    <t>Total assets</t>
  </si>
  <si>
    <t>31 Mar</t>
  </si>
  <si>
    <t>30 Jun</t>
  </si>
  <si>
    <t>30 Sep</t>
  </si>
  <si>
    <t>31 Dec</t>
  </si>
  <si>
    <t>Subscribed share capital</t>
  </si>
  <si>
    <t>Total equity</t>
  </si>
  <si>
    <t>Pension liabilities</t>
  </si>
  <si>
    <t>Total non-current liabilities</t>
  </si>
  <si>
    <t>Accounts payable</t>
  </si>
  <si>
    <t>Public duties payable</t>
  </si>
  <si>
    <t>Total current liabilities</t>
  </si>
  <si>
    <t>Liabilities held for sale</t>
  </si>
  <si>
    <t>Total equity and liabilities</t>
  </si>
  <si>
    <t>Equity ratio</t>
  </si>
  <si>
    <t>Net interest bearing debt</t>
  </si>
  <si>
    <t>CASH FLOW</t>
  </si>
  <si>
    <t>Paid taxes</t>
  </si>
  <si>
    <t>Working capital adjustments:</t>
  </si>
  <si>
    <t>Changes in inventory</t>
  </si>
  <si>
    <t>Changes in contract assets</t>
  </si>
  <si>
    <t>Net cash flow from operations</t>
  </si>
  <si>
    <t>Investments in intangible assets</t>
  </si>
  <si>
    <t>Net cash flow from investments</t>
  </si>
  <si>
    <t>Transferred to Assets held for sale</t>
  </si>
  <si>
    <t xml:space="preserve">Amortisation and impairment of intangibles </t>
  </si>
  <si>
    <t>BALANCE SHEET</t>
  </si>
  <si>
    <t>FINANCIAL ITEMS</t>
  </si>
  <si>
    <t>Realised agio / disagio</t>
  </si>
  <si>
    <t>Unrealised agio / disagio</t>
  </si>
  <si>
    <t>Change in other liabilities *</t>
  </si>
  <si>
    <t>Other financial income</t>
  </si>
  <si>
    <t>Other financial expenses</t>
  </si>
  <si>
    <t>Total financial items</t>
  </si>
  <si>
    <t>Share purchase liability (part of Other short term debt)</t>
  </si>
  <si>
    <t>Net working capital excl debt to financial institutions and share purchase liability</t>
  </si>
  <si>
    <t>Reported Q's</t>
  </si>
  <si>
    <t>Total SEGMENTS</t>
  </si>
  <si>
    <t>Avvik</t>
  </si>
  <si>
    <t>Totals FY</t>
  </si>
  <si>
    <t>Depr. &amp; Amort.</t>
  </si>
  <si>
    <t>Depr &amp; amort</t>
  </si>
  <si>
    <t>Intangible assets</t>
  </si>
  <si>
    <t>Property, plant and equipment</t>
  </si>
  <si>
    <t>Non-current receivables</t>
  </si>
  <si>
    <t>Accounts receivable</t>
  </si>
  <si>
    <t>Other current assets</t>
  </si>
  <si>
    <t>Share premium</t>
  </si>
  <si>
    <t>Other paid-in capital</t>
  </si>
  <si>
    <t>Retained earnings</t>
  </si>
  <si>
    <t>Non-current borrowings</t>
  </si>
  <si>
    <t>Non-current financial liabilities</t>
  </si>
  <si>
    <t>Deferred tax liabilities</t>
  </si>
  <si>
    <t>Current borrowings</t>
  </si>
  <si>
    <t>Advance payments from customers</t>
  </si>
  <si>
    <t>Taxes payable</t>
  </si>
  <si>
    <t>Current financial liabilities</t>
  </si>
  <si>
    <t>Other current liabilities</t>
  </si>
  <si>
    <t>Total operating revenue</t>
  </si>
  <si>
    <t>Project contractor expenses</t>
  </si>
  <si>
    <t>Employee benefit expenses</t>
  </si>
  <si>
    <t>Profit / (-) loss for the period</t>
  </si>
  <si>
    <t>Project contracor expenses</t>
  </si>
  <si>
    <t>Accrued interest expense</t>
  </si>
  <si>
    <t>Share-based payment expense</t>
  </si>
  <si>
    <t>Changes in accounts receivable</t>
  </si>
  <si>
    <t>Changes in advance payments from customers</t>
  </si>
  <si>
    <t>Depreciation and impairment of property, plant and equipment</t>
  </si>
  <si>
    <t>Changes in accounts payable</t>
  </si>
  <si>
    <t>Changes in other items</t>
  </si>
  <si>
    <t>Cash proceeds from borrowings</t>
  </si>
  <si>
    <t>Repayment of borrowings</t>
  </si>
  <si>
    <t>Net cash flow from financing activities</t>
  </si>
  <si>
    <t>Effect on cash and cash equivalents of changes in foreign exchange rates</t>
  </si>
  <si>
    <t>Net change in cash and cash equivalents for the period</t>
  </si>
  <si>
    <t>Cash and cash equivalents beginning of period</t>
  </si>
  <si>
    <t>CASH AND CASH EQUIVALENTS END OF PERIOD</t>
  </si>
  <si>
    <t>DEPRECIATION, AMORTISATION AND IMPAIRMENT</t>
  </si>
  <si>
    <t>Amortisation of capitalised development cost</t>
  </si>
  <si>
    <t>Amortisation of capitalised acquired development cost</t>
  </si>
  <si>
    <t>Impairment of development cost and Goodwill</t>
  </si>
  <si>
    <t>Depreciation of other fixed assets</t>
  </si>
  <si>
    <t>Depreciation of PP&amp;E - IFRS 16</t>
  </si>
  <si>
    <t>Impairment of other fixed assets</t>
  </si>
  <si>
    <t>Total depreciation, amortisation and impairment</t>
  </si>
  <si>
    <t>TRAFFIC MANAGEMENT</t>
  </si>
  <si>
    <t>ASSETS HELD FOR SALE</t>
  </si>
  <si>
    <t>GLOBAL FUNCTIONS</t>
  </si>
  <si>
    <t xml:space="preserve">
Please note - As a result of rounding differences, numbers or percentages may not add up to the total. Difference between total segment numbers and the consolidated income statement explained by Global Functions.</t>
  </si>
  <si>
    <t>Equity share of convertible bond</t>
  </si>
  <si>
    <t>Acqusition of a subsidiary, net of cash acquired</t>
  </si>
  <si>
    <t>Gain / loss on disposal of subsidiaries</t>
  </si>
  <si>
    <t>Payments of lease liabilities</t>
  </si>
  <si>
    <t>Net interest paid</t>
  </si>
  <si>
    <t>Convertible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</si>
</sst>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#,##0.0"/>
    <numFmt numFmtId="168" formatCode="_-* #,##0_-;\-* #,##0_-;_-* &quot;-&quot;??_-;_-@_-"/>
    <numFmt numFmtId="169" formatCode="0.0"/>
    <numFmt numFmtId="170" formatCode="#,##0_ ;[Red]\-#,##0\ "/>
    <numFmt numFmtId="171" formatCode="0.0\ %"/>
    <numFmt numFmtId="172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Palatino"/>
      <family val="1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C4DBB"/>
        <bgColor indexed="64"/>
      </patternFill>
    </fill>
    <fill>
      <patternFill patternType="solid">
        <fgColor rgb="FFCBAEE0"/>
        <bgColor indexed="64"/>
      </patternFill>
    </fill>
  </fills>
  <borders count="3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 style="medium">
        <color indexed="9"/>
      </right>
      <top/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theme="0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64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167" fontId="7" fillId="0" borderId="0" applyFill="0" applyBorder="0" applyProtection="0">
      <alignment horizontal="right" vertical="center" wrapText="1" indent="1"/>
    </xf>
    <xf numFmtId="169" fontId="7" fillId="0" borderId="0" applyProtection="0">
      <alignment vertical="center" wrapText="1"/>
    </xf>
    <xf numFmtId="169" fontId="13" fillId="11" borderId="25" applyNumberFormat="0" applyFill="0" applyAlignment="0" applyProtection="0">
      <alignment vertical="center" wrapText="1"/>
    </xf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3" fillId="2" borderId="1" xfId="3" applyFont="1" applyFill="1" applyBorder="1" applyAlignment="1"/>
    <xf numFmtId="165" fontId="4" fillId="4" borderId="13" xfId="3" applyNumberFormat="1" applyFont="1" applyFill="1" applyBorder="1" applyAlignment="1">
      <alignment horizontal="right"/>
    </xf>
    <xf numFmtId="165" fontId="4" fillId="4" borderId="0" xfId="3" applyNumberFormat="1" applyFont="1" applyFill="1" applyBorder="1" applyAlignment="1">
      <alignment horizontal="right"/>
    </xf>
    <xf numFmtId="165" fontId="4" fillId="4" borderId="0" xfId="1" quotePrefix="1" applyNumberFormat="1" applyFont="1" applyFill="1" applyBorder="1" applyAlignment="1">
      <alignment horizontal="right"/>
    </xf>
    <xf numFmtId="0" fontId="5" fillId="7" borderId="9" xfId="3" quotePrefix="1" applyFont="1" applyFill="1" applyBorder="1" applyAlignment="1"/>
    <xf numFmtId="0" fontId="6" fillId="7" borderId="16" xfId="3" quotePrefix="1" applyFont="1" applyFill="1" applyBorder="1" applyAlignment="1"/>
    <xf numFmtId="0" fontId="4" fillId="7" borderId="0" xfId="3" quotePrefix="1" applyFont="1" applyFill="1" applyBorder="1"/>
    <xf numFmtId="0" fontId="4" fillId="7" borderId="2" xfId="3" applyFont="1" applyFill="1" applyBorder="1" applyAlignment="1"/>
    <xf numFmtId="0" fontId="4" fillId="7" borderId="3" xfId="3" applyFont="1" applyFill="1" applyBorder="1" applyAlignment="1"/>
    <xf numFmtId="0" fontId="5" fillId="7" borderId="0" xfId="4" applyFill="1"/>
    <xf numFmtId="0" fontId="5" fillId="7" borderId="0" xfId="4" applyFill="1" applyBorder="1"/>
    <xf numFmtId="165" fontId="4" fillId="4" borderId="14" xfId="1" applyNumberFormat="1" applyFont="1" applyFill="1" applyBorder="1" applyAlignment="1">
      <alignment horizontal="right"/>
    </xf>
    <xf numFmtId="3" fontId="0" fillId="0" borderId="0" xfId="0" applyNumberFormat="1"/>
    <xf numFmtId="0" fontId="0" fillId="10" borderId="0" xfId="0" applyFill="1"/>
    <xf numFmtId="0" fontId="5" fillId="10" borderId="0" xfId="4" applyFill="1" applyBorder="1"/>
    <xf numFmtId="0" fontId="6" fillId="10" borderId="22" xfId="3" quotePrefix="1" applyFont="1" applyFill="1" applyBorder="1" applyAlignment="1"/>
    <xf numFmtId="165" fontId="6" fillId="10" borderId="22" xfId="3" applyNumberFormat="1" applyFont="1" applyFill="1" applyBorder="1" applyAlignment="1">
      <alignment horizontal="right"/>
    </xf>
    <xf numFmtId="165" fontId="4" fillId="7" borderId="16" xfId="5" applyNumberFormat="1" applyFont="1" applyFill="1" applyBorder="1"/>
    <xf numFmtId="0" fontId="5" fillId="10" borderId="0" xfId="4" applyFill="1"/>
    <xf numFmtId="0" fontId="5" fillId="10" borderId="16" xfId="4" applyFill="1" applyBorder="1"/>
    <xf numFmtId="3" fontId="6" fillId="4" borderId="13" xfId="3" applyNumberFormat="1" applyFont="1" applyFill="1" applyBorder="1" applyAlignment="1">
      <alignment horizontal="right"/>
    </xf>
    <xf numFmtId="3" fontId="6" fillId="4" borderId="0" xfId="3" applyNumberFormat="1" applyFont="1" applyFill="1" applyBorder="1" applyAlignment="1">
      <alignment horizontal="right"/>
    </xf>
    <xf numFmtId="165" fontId="5" fillId="9" borderId="13" xfId="3" applyNumberFormat="1" applyFont="1" applyFill="1" applyBorder="1" applyAlignment="1">
      <alignment horizontal="right"/>
    </xf>
    <xf numFmtId="165" fontId="5" fillId="4" borderId="0" xfId="3" applyNumberFormat="1" applyFont="1" applyFill="1" applyBorder="1" applyAlignment="1">
      <alignment horizontal="right"/>
    </xf>
    <xf numFmtId="165" fontId="5" fillId="4" borderId="13" xfId="3" applyNumberFormat="1" applyFont="1" applyFill="1" applyBorder="1" applyAlignment="1">
      <alignment horizontal="right"/>
    </xf>
    <xf numFmtId="165" fontId="5" fillId="6" borderId="0" xfId="3" applyNumberFormat="1" applyFont="1" applyFill="1" applyBorder="1" applyAlignment="1">
      <alignment horizontal="right"/>
    </xf>
    <xf numFmtId="165" fontId="5" fillId="6" borderId="13" xfId="3" applyNumberFormat="1" applyFont="1" applyFill="1" applyBorder="1" applyAlignment="1">
      <alignment horizontal="right"/>
    </xf>
    <xf numFmtId="168" fontId="9" fillId="4" borderId="17" xfId="1" applyNumberFormat="1" applyFont="1" applyFill="1" applyBorder="1" applyAlignment="1">
      <alignment horizontal="right"/>
    </xf>
    <xf numFmtId="168" fontId="9" fillId="4" borderId="13" xfId="1" applyNumberFormat="1" applyFont="1" applyFill="1" applyBorder="1" applyAlignment="1">
      <alignment horizontal="right"/>
    </xf>
    <xf numFmtId="0" fontId="5" fillId="7" borderId="0" xfId="3" quotePrefix="1" applyFont="1" applyFill="1" applyBorder="1"/>
    <xf numFmtId="9" fontId="5" fillId="9" borderId="13" xfId="2" applyFont="1" applyFill="1" applyBorder="1" applyAlignment="1">
      <alignment horizontal="right"/>
    </xf>
    <xf numFmtId="9" fontId="5" fillId="4" borderId="0" xfId="2" applyFont="1" applyFill="1" applyBorder="1" applyAlignment="1">
      <alignment horizontal="right"/>
    </xf>
    <xf numFmtId="9" fontId="5" fillId="4" borderId="13" xfId="2" applyFont="1" applyFill="1" applyBorder="1" applyAlignment="1">
      <alignment horizontal="right"/>
    </xf>
    <xf numFmtId="9" fontId="5" fillId="6" borderId="0" xfId="2" applyFont="1" applyFill="1" applyBorder="1" applyAlignment="1">
      <alignment horizontal="right"/>
    </xf>
    <xf numFmtId="9" fontId="5" fillId="6" borderId="13" xfId="2" applyFont="1" applyFill="1" applyBorder="1" applyAlignment="1">
      <alignment horizontal="right"/>
    </xf>
    <xf numFmtId="0" fontId="5" fillId="7" borderId="16" xfId="3" quotePrefix="1" applyFont="1" applyFill="1" applyBorder="1"/>
    <xf numFmtId="4" fontId="5" fillId="4" borderId="13" xfId="3" applyNumberFormat="1" applyFont="1" applyFill="1" applyBorder="1" applyAlignment="1">
      <alignment horizontal="right"/>
    </xf>
    <xf numFmtId="0" fontId="4" fillId="7" borderId="20" xfId="3" quotePrefix="1" applyFont="1" applyFill="1" applyBorder="1"/>
    <xf numFmtId="165" fontId="4" fillId="4" borderId="21" xfId="1" applyNumberFormat="1" applyFont="1" applyFill="1" applyBorder="1" applyAlignment="1">
      <alignment horizontal="right"/>
    </xf>
    <xf numFmtId="0" fontId="10" fillId="7" borderId="9" xfId="3" quotePrefix="1" applyFont="1" applyFill="1" applyBorder="1" applyAlignment="1"/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5" borderId="10" xfId="3" applyFont="1" applyFill="1" applyBorder="1" applyAlignment="1">
      <alignment horizontal="center"/>
    </xf>
    <xf numFmtId="0" fontId="11" fillId="5" borderId="12" xfId="3" applyFont="1" applyFill="1" applyBorder="1" applyAlignment="1">
      <alignment horizontal="center"/>
    </xf>
    <xf numFmtId="0" fontId="10" fillId="7" borderId="13" xfId="3" quotePrefix="1" applyFont="1" applyFill="1" applyBorder="1" applyAlignment="1"/>
    <xf numFmtId="3" fontId="10" fillId="9" borderId="13" xfId="3" applyNumberFormat="1" applyFont="1" applyFill="1" applyBorder="1" applyAlignment="1">
      <alignment horizontal="right"/>
    </xf>
    <xf numFmtId="3" fontId="10" fillId="4" borderId="13" xfId="3" applyNumberFormat="1" applyFont="1" applyFill="1" applyBorder="1" applyAlignment="1">
      <alignment horizontal="right"/>
    </xf>
    <xf numFmtId="3" fontId="10" fillId="6" borderId="13" xfId="3" applyNumberFormat="1" applyFont="1" applyFill="1" applyBorder="1" applyAlignment="1">
      <alignment horizontal="right"/>
    </xf>
    <xf numFmtId="0" fontId="5" fillId="7" borderId="13" xfId="3" quotePrefix="1" applyFont="1" applyFill="1" applyBorder="1" applyAlignment="1"/>
    <xf numFmtId="3" fontId="5" fillId="9" borderId="13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6" borderId="13" xfId="3" applyNumberFormat="1" applyFont="1" applyFill="1" applyBorder="1" applyAlignment="1">
      <alignment horizontal="right"/>
    </xf>
    <xf numFmtId="0" fontId="5" fillId="7" borderId="14" xfId="3" quotePrefix="1" applyFont="1" applyFill="1" applyBorder="1" applyAlignment="1"/>
    <xf numFmtId="3" fontId="5" fillId="9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6" borderId="14" xfId="3" applyNumberFormat="1" applyFont="1" applyFill="1" applyBorder="1" applyAlignment="1">
      <alignment horizontal="right"/>
    </xf>
    <xf numFmtId="0" fontId="10" fillId="7" borderId="15" xfId="3" quotePrefix="1" applyFont="1" applyFill="1" applyBorder="1" applyAlignment="1"/>
    <xf numFmtId="3" fontId="10" fillId="9" borderId="15" xfId="3" applyNumberFormat="1" applyFont="1" applyFill="1" applyBorder="1" applyAlignment="1">
      <alignment horizontal="right"/>
    </xf>
    <xf numFmtId="3" fontId="10" fillId="4" borderId="15" xfId="3" applyNumberFormat="1" applyFont="1" applyFill="1" applyBorder="1" applyAlignment="1">
      <alignment horizontal="right"/>
    </xf>
    <xf numFmtId="3" fontId="10" fillId="6" borderId="15" xfId="3" applyNumberFormat="1" applyFont="1" applyFill="1" applyBorder="1" applyAlignment="1">
      <alignment horizontal="right"/>
    </xf>
    <xf numFmtId="0" fontId="5" fillId="7" borderId="17" xfId="3" quotePrefix="1" applyFont="1" applyFill="1" applyBorder="1" applyAlignment="1"/>
    <xf numFmtId="0" fontId="12" fillId="0" borderId="0" xfId="0" applyFont="1"/>
    <xf numFmtId="0" fontId="5" fillId="10" borderId="0" xfId="4" applyFont="1" applyFill="1" applyBorder="1"/>
    <xf numFmtId="0" fontId="5" fillId="10" borderId="0" xfId="4" applyFont="1" applyFill="1"/>
    <xf numFmtId="0" fontId="10" fillId="7" borderId="24" xfId="3" quotePrefix="1" applyFont="1" applyFill="1" applyBorder="1" applyAlignment="1"/>
    <xf numFmtId="3" fontId="10" fillId="4" borderId="24" xfId="3" applyNumberFormat="1" applyFont="1" applyFill="1" applyBorder="1" applyAlignment="1">
      <alignment horizontal="right"/>
    </xf>
    <xf numFmtId="0" fontId="10" fillId="7" borderId="16" xfId="3" quotePrefix="1" applyFont="1" applyFill="1" applyBorder="1" applyAlignment="1"/>
    <xf numFmtId="3" fontId="10" fillId="4" borderId="0" xfId="3" applyNumberFormat="1" applyFont="1" applyFill="1" applyBorder="1" applyAlignment="1">
      <alignment horizontal="right"/>
    </xf>
    <xf numFmtId="3" fontId="10" fillId="6" borderId="0" xfId="3" applyNumberFormat="1" applyFont="1" applyFill="1" applyBorder="1" applyAlignment="1">
      <alignment horizontal="right"/>
    </xf>
    <xf numFmtId="0" fontId="5" fillId="10" borderId="16" xfId="4" applyFont="1" applyFill="1" applyBorder="1"/>
    <xf numFmtId="0" fontId="5" fillId="7" borderId="16" xfId="3" quotePrefix="1" applyFont="1" applyFill="1" applyBorder="1" applyAlignment="1"/>
    <xf numFmtId="165" fontId="10" fillId="9" borderId="13" xfId="3" applyNumberFormat="1" applyFont="1" applyFill="1" applyBorder="1" applyAlignment="1">
      <alignment horizontal="right"/>
    </xf>
    <xf numFmtId="165" fontId="10" fillId="4" borderId="0" xfId="3" applyNumberFormat="1" applyFont="1" applyFill="1" applyBorder="1" applyAlignment="1">
      <alignment horizontal="right"/>
    </xf>
    <xf numFmtId="165" fontId="10" fillId="4" borderId="13" xfId="3" applyNumberFormat="1" applyFont="1" applyFill="1" applyBorder="1" applyAlignment="1">
      <alignment horizontal="right"/>
    </xf>
    <xf numFmtId="165" fontId="10" fillId="6" borderId="0" xfId="3" applyNumberFormat="1" applyFont="1" applyFill="1" applyBorder="1" applyAlignment="1">
      <alignment horizontal="right"/>
    </xf>
    <xf numFmtId="165" fontId="10" fillId="6" borderId="13" xfId="3" applyNumberFormat="1" applyFont="1" applyFill="1" applyBorder="1" applyAlignment="1">
      <alignment horizontal="right"/>
    </xf>
    <xf numFmtId="9" fontId="5" fillId="9" borderId="0" xfId="2" applyFont="1" applyFill="1" applyBorder="1" applyAlignment="1">
      <alignment horizontal="right"/>
    </xf>
    <xf numFmtId="0" fontId="10" fillId="7" borderId="26" xfId="3" quotePrefix="1" applyFont="1" applyFill="1" applyBorder="1" applyAlignment="1"/>
    <xf numFmtId="3" fontId="10" fillId="4" borderId="26" xfId="3" applyNumberFormat="1" applyFont="1" applyFill="1" applyBorder="1" applyAlignment="1">
      <alignment horizontal="right"/>
    </xf>
    <xf numFmtId="0" fontId="10" fillId="7" borderId="27" xfId="3" quotePrefix="1" applyFont="1" applyFill="1" applyBorder="1"/>
    <xf numFmtId="165" fontId="10" fillId="4" borderId="21" xfId="3" applyNumberFormat="1" applyFont="1" applyFill="1" applyBorder="1" applyAlignment="1">
      <alignment horizontal="right"/>
    </xf>
    <xf numFmtId="165" fontId="10" fillId="4" borderId="14" xfId="3" applyNumberFormat="1" applyFont="1" applyFill="1" applyBorder="1" applyAlignment="1">
      <alignment horizontal="right"/>
    </xf>
    <xf numFmtId="3" fontId="5" fillId="4" borderId="0" xfId="2" applyNumberFormat="1" applyFont="1" applyFill="1" applyBorder="1" applyAlignment="1">
      <alignment horizontal="right"/>
    </xf>
    <xf numFmtId="3" fontId="5" fillId="4" borderId="13" xfId="2" applyNumberFormat="1" applyFont="1" applyFill="1" applyBorder="1" applyAlignment="1">
      <alignment horizontal="right"/>
    </xf>
    <xf numFmtId="3" fontId="5" fillId="4" borderId="0" xfId="3" applyNumberFormat="1" applyFont="1" applyFill="1" applyBorder="1" applyAlignment="1">
      <alignment horizontal="right"/>
    </xf>
    <xf numFmtId="3" fontId="5" fillId="6" borderId="0" xfId="1" applyNumberFormat="1" applyFont="1" applyFill="1" applyBorder="1" applyAlignment="1">
      <alignment horizontal="right"/>
    </xf>
    <xf numFmtId="3" fontId="5" fillId="6" borderId="0" xfId="3" applyNumberFormat="1" applyFont="1" applyFill="1" applyBorder="1" applyAlignment="1">
      <alignment horizontal="right"/>
    </xf>
    <xf numFmtId="3" fontId="5" fillId="9" borderId="13" xfId="1" applyNumberFormat="1" applyFont="1" applyFill="1" applyBorder="1" applyAlignment="1">
      <alignment horizontal="right"/>
    </xf>
    <xf numFmtId="3" fontId="5" fillId="4" borderId="0" xfId="1" applyNumberFormat="1" applyFont="1" applyFill="1" applyBorder="1" applyAlignment="1">
      <alignment horizontal="right"/>
    </xf>
    <xf numFmtId="3" fontId="5" fillId="4" borderId="13" xfId="1" applyNumberFormat="1" applyFont="1" applyFill="1" applyBorder="1" applyAlignment="1">
      <alignment horizontal="right"/>
    </xf>
    <xf numFmtId="9" fontId="8" fillId="4" borderId="22" xfId="2" applyFont="1" applyFill="1" applyBorder="1" applyAlignment="1">
      <alignment horizontal="right"/>
    </xf>
    <xf numFmtId="9" fontId="8" fillId="4" borderId="17" xfId="2" applyFont="1" applyFill="1" applyBorder="1" applyAlignment="1">
      <alignment horizontal="right"/>
    </xf>
    <xf numFmtId="0" fontId="14" fillId="7" borderId="13" xfId="3" quotePrefix="1" applyFont="1" applyFill="1" applyBorder="1" applyAlignment="1"/>
    <xf numFmtId="3" fontId="10" fillId="4" borderId="28" xfId="2" applyNumberFormat="1" applyFont="1" applyFill="1" applyBorder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10" fillId="7" borderId="4" xfId="3" applyFont="1" applyFill="1" applyBorder="1" applyAlignment="1"/>
    <xf numFmtId="0" fontId="10" fillId="7" borderId="18" xfId="3" quotePrefix="1" applyFont="1" applyFill="1" applyBorder="1"/>
    <xf numFmtId="0" fontId="10" fillId="7" borderId="0" xfId="3" quotePrefix="1" applyFont="1" applyFill="1" applyBorder="1"/>
    <xf numFmtId="0" fontId="10" fillId="7" borderId="18" xfId="3" quotePrefix="1" applyFont="1" applyFill="1" applyBorder="1" applyAlignment="1"/>
    <xf numFmtId="165" fontId="5" fillId="7" borderId="0" xfId="5" applyNumberFormat="1" applyFont="1" applyFill="1" applyBorder="1"/>
    <xf numFmtId="0" fontId="5" fillId="7" borderId="0" xfId="3" quotePrefix="1" applyFont="1" applyFill="1" applyBorder="1" applyAlignment="1"/>
    <xf numFmtId="0" fontId="5" fillId="7" borderId="13" xfId="3" quotePrefix="1" applyFont="1" applyFill="1" applyBorder="1"/>
    <xf numFmtId="0" fontId="10" fillId="7" borderId="14" xfId="3" quotePrefix="1" applyFont="1" applyFill="1" applyBorder="1" applyAlignment="1"/>
    <xf numFmtId="165" fontId="10" fillId="9" borderId="0" xfId="3" applyNumberFormat="1" applyFont="1" applyFill="1" applyBorder="1" applyAlignment="1">
      <alignment horizontal="right"/>
    </xf>
    <xf numFmtId="165" fontId="5" fillId="9" borderId="0" xfId="3" applyNumberFormat="1" applyFont="1" applyFill="1" applyBorder="1" applyAlignment="1">
      <alignment horizontal="right"/>
    </xf>
    <xf numFmtId="0" fontId="11" fillId="8" borderId="10" xfId="3" applyFont="1" applyFill="1" applyBorder="1" applyAlignment="1">
      <alignment horizontal="center"/>
    </xf>
    <xf numFmtId="0" fontId="11" fillId="8" borderId="11" xfId="3" applyFont="1" applyFill="1" applyBorder="1" applyAlignment="1">
      <alignment horizontal="center"/>
    </xf>
    <xf numFmtId="3" fontId="10" fillId="9" borderId="0" xfId="3" applyNumberFormat="1" applyFont="1" applyFill="1" applyBorder="1" applyAlignment="1">
      <alignment horizontal="right"/>
    </xf>
    <xf numFmtId="3" fontId="5" fillId="9" borderId="0" xfId="3" applyNumberFormat="1" applyFont="1" applyFill="1" applyBorder="1" applyAlignment="1">
      <alignment horizontal="right"/>
    </xf>
    <xf numFmtId="3" fontId="5" fillId="9" borderId="0" xfId="1" applyNumberFormat="1" applyFont="1" applyFill="1" applyBorder="1" applyAlignment="1">
      <alignment horizontal="right"/>
    </xf>
    <xf numFmtId="3" fontId="10" fillId="4" borderId="14" xfId="3" applyNumberFormat="1" applyFont="1" applyFill="1" applyBorder="1" applyAlignment="1">
      <alignment horizontal="right"/>
    </xf>
    <xf numFmtId="0" fontId="5" fillId="7" borderId="23" xfId="3" quotePrefix="1" applyFont="1" applyFill="1" applyBorder="1"/>
    <xf numFmtId="0" fontId="10" fillId="7" borderId="17" xfId="3" quotePrefix="1" applyFont="1" applyFill="1" applyBorder="1" applyAlignment="1"/>
    <xf numFmtId="0" fontId="5" fillId="7" borderId="14" xfId="3" quotePrefix="1" applyFont="1" applyFill="1" applyBorder="1"/>
    <xf numFmtId="0" fontId="5" fillId="7" borderId="20" xfId="3" quotePrefix="1" applyFont="1" applyFill="1" applyBorder="1" applyAlignment="1"/>
    <xf numFmtId="0" fontId="10" fillId="7" borderId="26" xfId="3" quotePrefix="1" applyFont="1" applyFill="1" applyBorder="1"/>
    <xf numFmtId="0" fontId="8" fillId="7" borderId="17" xfId="3" quotePrefix="1" applyFont="1" applyFill="1" applyBorder="1" applyAlignment="1"/>
    <xf numFmtId="0" fontId="8" fillId="7" borderId="13" xfId="3" quotePrefix="1" applyFont="1" applyFill="1" applyBorder="1" applyAlignment="1"/>
    <xf numFmtId="0" fontId="3" fillId="2" borderId="1" xfId="3" applyFont="1" applyFill="1" applyBorder="1" applyAlignment="1">
      <alignment horizontal="left"/>
    </xf>
    <xf numFmtId="3" fontId="10" fillId="6" borderId="17" xfId="3" applyNumberFormat="1" applyFont="1" applyFill="1" applyBorder="1" applyAlignment="1">
      <alignment horizontal="right"/>
    </xf>
    <xf numFmtId="3" fontId="5" fillId="6" borderId="13" xfId="1" applyNumberFormat="1" applyFont="1" applyFill="1" applyBorder="1" applyAlignment="1">
      <alignment horizontal="right"/>
    </xf>
    <xf numFmtId="4" fontId="5" fillId="4" borderId="14" xfId="3" applyNumberFormat="1" applyFont="1" applyFill="1" applyBorder="1" applyAlignment="1">
      <alignment horizontal="right"/>
    </xf>
    <xf numFmtId="3" fontId="10" fillId="9" borderId="17" xfId="3" applyNumberFormat="1" applyFont="1" applyFill="1" applyBorder="1" applyAlignment="1">
      <alignment horizontal="right"/>
    </xf>
    <xf numFmtId="3" fontId="10" fillId="4" borderId="17" xfId="3" applyNumberFormat="1" applyFont="1" applyFill="1" applyBorder="1" applyAlignment="1">
      <alignment horizontal="right"/>
    </xf>
    <xf numFmtId="3" fontId="10" fillId="9" borderId="19" xfId="3" applyNumberFormat="1" applyFont="1" applyFill="1" applyBorder="1" applyAlignment="1">
      <alignment horizontal="right"/>
    </xf>
    <xf numFmtId="3" fontId="10" fillId="4" borderId="19" xfId="3" applyNumberFormat="1" applyFont="1" applyFill="1" applyBorder="1" applyAlignment="1">
      <alignment horizontal="right"/>
    </xf>
    <xf numFmtId="3" fontId="10" fillId="6" borderId="19" xfId="3" applyNumberFormat="1" applyFont="1" applyFill="1" applyBorder="1" applyAlignment="1">
      <alignment horizontal="right"/>
    </xf>
    <xf numFmtId="3" fontId="5" fillId="6" borderId="13" xfId="1" quotePrefix="1" applyNumberFormat="1" applyFont="1" applyFill="1" applyBorder="1" applyAlignment="1">
      <alignment horizontal="right"/>
    </xf>
    <xf numFmtId="3" fontId="10" fillId="4" borderId="28" xfId="1" applyNumberFormat="1" applyFont="1" applyFill="1" applyBorder="1" applyAlignment="1">
      <alignment horizontal="right"/>
    </xf>
    <xf numFmtId="3" fontId="10" fillId="4" borderId="26" xfId="1" applyNumberFormat="1" applyFont="1" applyFill="1" applyBorder="1" applyAlignment="1">
      <alignment horizontal="right"/>
    </xf>
    <xf numFmtId="3" fontId="8" fillId="4" borderId="0" xfId="3" applyNumberFormat="1" applyFont="1" applyFill="1" applyBorder="1" applyAlignment="1">
      <alignment horizontal="right"/>
    </xf>
    <xf numFmtId="3" fontId="8" fillId="4" borderId="13" xfId="3" applyNumberFormat="1" applyFont="1" applyFill="1" applyBorder="1" applyAlignment="1">
      <alignment horizontal="right"/>
    </xf>
    <xf numFmtId="16" fontId="11" fillId="3" borderId="10" xfId="3" quotePrefix="1" applyNumberFormat="1" applyFont="1" applyFill="1" applyBorder="1" applyAlignment="1">
      <alignment horizontal="center"/>
    </xf>
    <xf numFmtId="3" fontId="8" fillId="4" borderId="0" xfId="2" applyNumberFormat="1" applyFont="1" applyFill="1" applyBorder="1" applyAlignment="1">
      <alignment horizontal="right"/>
    </xf>
    <xf numFmtId="3" fontId="8" fillId="4" borderId="13" xfId="2" applyNumberFormat="1" applyFont="1" applyFill="1" applyBorder="1" applyAlignment="1">
      <alignment horizontal="right"/>
    </xf>
    <xf numFmtId="0" fontId="8" fillId="7" borderId="13" xfId="3" quotePrefix="1" applyFont="1" applyFill="1" applyBorder="1" applyAlignment="1">
      <alignment wrapText="1"/>
    </xf>
    <xf numFmtId="0" fontId="5" fillId="0" borderId="0" xfId="4" quotePrefix="1" applyFont="1" applyBorder="1" applyAlignment="1">
      <alignment horizontal="left" vertical="center" wrapText="1"/>
    </xf>
    <xf numFmtId="3" fontId="5" fillId="9" borderId="13" xfId="3" quotePrefix="1" applyNumberFormat="1" applyFont="1" applyFill="1" applyBorder="1" applyAlignment="1">
      <alignment horizontal="right"/>
    </xf>
    <xf numFmtId="0" fontId="0" fillId="0" borderId="0" xfId="0" applyFill="1"/>
    <xf numFmtId="0" fontId="0" fillId="7" borderId="0" xfId="0" applyFill="1"/>
    <xf numFmtId="3" fontId="0" fillId="7" borderId="0" xfId="0" applyNumberFormat="1" applyFill="1"/>
    <xf numFmtId="165" fontId="4" fillId="7" borderId="0" xfId="1" quotePrefix="1" applyNumberFormat="1" applyFont="1" applyFill="1" applyBorder="1" applyAlignment="1">
      <alignment horizontal="right"/>
    </xf>
    <xf numFmtId="0" fontId="4" fillId="7" borderId="0" xfId="3" applyFont="1" applyFill="1" applyBorder="1" applyAlignment="1"/>
    <xf numFmtId="0" fontId="11" fillId="8" borderId="31" xfId="3" applyFont="1" applyFill="1" applyBorder="1" applyAlignment="1">
      <alignment horizontal="center"/>
    </xf>
    <xf numFmtId="0" fontId="11" fillId="8" borderId="32" xfId="3" applyFont="1" applyFill="1" applyBorder="1" applyAlignment="1">
      <alignment horizontal="center"/>
    </xf>
    <xf numFmtId="0" fontId="11" fillId="3" borderId="31" xfId="3" applyFont="1" applyFill="1" applyBorder="1" applyAlignment="1">
      <alignment horizontal="center"/>
    </xf>
    <xf numFmtId="0" fontId="11" fillId="3" borderId="32" xfId="3" applyFont="1" applyFill="1" applyBorder="1" applyAlignment="1">
      <alignment horizontal="center"/>
    </xf>
    <xf numFmtId="0" fontId="11" fillId="5" borderId="31" xfId="3" applyFont="1" applyFill="1" applyBorder="1" applyAlignment="1">
      <alignment horizontal="center"/>
    </xf>
    <xf numFmtId="0" fontId="11" fillId="5" borderId="33" xfId="3" applyFont="1" applyFill="1" applyBorder="1" applyAlignment="1">
      <alignment horizontal="center"/>
    </xf>
    <xf numFmtId="0" fontId="10" fillId="7" borderId="16" xfId="3" quotePrefix="1" applyFont="1" applyFill="1" applyBorder="1"/>
    <xf numFmtId="165" fontId="5" fillId="7" borderId="16" xfId="5" applyNumberFormat="1" applyFont="1" applyFill="1" applyBorder="1"/>
    <xf numFmtId="0" fontId="11" fillId="8" borderId="3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5" fillId="0" borderId="0" xfId="3" quotePrefix="1" applyFont="1" applyFill="1" applyBorder="1"/>
    <xf numFmtId="9" fontId="5" fillId="0" borderId="0" xfId="2" applyFont="1" applyFill="1" applyBorder="1" applyAlignment="1">
      <alignment horizontal="right"/>
    </xf>
    <xf numFmtId="0" fontId="4" fillId="0" borderId="0" xfId="3" quotePrefix="1" applyFont="1" applyFill="1" applyBorder="1"/>
    <xf numFmtId="165" fontId="4" fillId="0" borderId="0" xfId="1" quotePrefix="1" applyNumberFormat="1" applyFont="1" applyFill="1" applyBorder="1" applyAlignment="1">
      <alignment horizontal="right"/>
    </xf>
    <xf numFmtId="170" fontId="10" fillId="9" borderId="15" xfId="3" applyNumberFormat="1" applyFont="1" applyFill="1" applyBorder="1" applyAlignment="1">
      <alignment horizontal="right"/>
    </xf>
    <xf numFmtId="170" fontId="10" fillId="4" borderId="15" xfId="3" applyNumberFormat="1" applyFont="1" applyFill="1" applyBorder="1" applyAlignment="1">
      <alignment horizontal="right"/>
    </xf>
    <xf numFmtId="170" fontId="10" fillId="6" borderId="15" xfId="3" applyNumberFormat="1" applyFont="1" applyFill="1" applyBorder="1" applyAlignment="1">
      <alignment horizontal="right"/>
    </xf>
    <xf numFmtId="170" fontId="10" fillId="9" borderId="13" xfId="3" applyNumberFormat="1" applyFont="1" applyFill="1" applyBorder="1" applyAlignment="1">
      <alignment horizontal="right"/>
    </xf>
    <xf numFmtId="170" fontId="10" fillId="9" borderId="17" xfId="3" applyNumberFormat="1" applyFont="1" applyFill="1" applyBorder="1" applyAlignment="1">
      <alignment horizontal="right"/>
    </xf>
    <xf numFmtId="170" fontId="10" fillId="9" borderId="0" xfId="3" applyNumberFormat="1" applyFont="1" applyFill="1" applyBorder="1" applyAlignment="1">
      <alignment horizontal="right"/>
    </xf>
    <xf numFmtId="170" fontId="10" fillId="4" borderId="0" xfId="3" applyNumberFormat="1" applyFont="1" applyFill="1" applyBorder="1" applyAlignment="1">
      <alignment horizontal="right"/>
    </xf>
    <xf numFmtId="170" fontId="10" fillId="4" borderId="17" xfId="3" applyNumberFormat="1" applyFont="1" applyFill="1" applyBorder="1" applyAlignment="1">
      <alignment horizontal="right"/>
    </xf>
    <xf numFmtId="170" fontId="10" fillId="6" borderId="0" xfId="3" applyNumberFormat="1" applyFont="1" applyFill="1" applyBorder="1" applyAlignment="1">
      <alignment horizontal="right"/>
    </xf>
    <xf numFmtId="170" fontId="10" fillId="6" borderId="17" xfId="3" applyNumberFormat="1" applyFont="1" applyFill="1" applyBorder="1" applyAlignment="1">
      <alignment horizontal="right"/>
    </xf>
    <xf numFmtId="170" fontId="5" fillId="9" borderId="13" xfId="3" applyNumberFormat="1" applyFont="1" applyFill="1" applyBorder="1" applyAlignment="1">
      <alignment horizontal="right"/>
    </xf>
    <xf numFmtId="170" fontId="5" fillId="9" borderId="0" xfId="3" applyNumberFormat="1" applyFont="1" applyFill="1" applyBorder="1" applyAlignment="1">
      <alignment horizontal="right"/>
    </xf>
    <xf numFmtId="170" fontId="5" fillId="4" borderId="0" xfId="3" applyNumberFormat="1" applyFont="1" applyFill="1" applyBorder="1" applyAlignment="1">
      <alignment horizontal="right"/>
    </xf>
    <xf numFmtId="170" fontId="5" fillId="4" borderId="13" xfId="3" applyNumberFormat="1" applyFont="1" applyFill="1" applyBorder="1" applyAlignment="1">
      <alignment horizontal="right"/>
    </xf>
    <xf numFmtId="170" fontId="5" fillId="6" borderId="0" xfId="3" applyNumberFormat="1" applyFont="1" applyFill="1" applyBorder="1" applyAlignment="1">
      <alignment horizontal="right"/>
    </xf>
    <xf numFmtId="170" fontId="5" fillId="6" borderId="13" xfId="3" applyNumberFormat="1" applyFont="1" applyFill="1" applyBorder="1" applyAlignment="1">
      <alignment horizontal="right"/>
    </xf>
    <xf numFmtId="170" fontId="10" fillId="9" borderId="19" xfId="3" applyNumberFormat="1" applyFont="1" applyFill="1" applyBorder="1" applyAlignment="1">
      <alignment horizontal="right"/>
    </xf>
    <xf numFmtId="170" fontId="10" fillId="4" borderId="19" xfId="3" applyNumberFormat="1" applyFont="1" applyFill="1" applyBorder="1" applyAlignment="1">
      <alignment horizontal="right"/>
    </xf>
    <xf numFmtId="170" fontId="10" fillId="6" borderId="19" xfId="3" applyNumberFormat="1" applyFont="1" applyFill="1" applyBorder="1" applyAlignment="1">
      <alignment horizontal="right"/>
    </xf>
    <xf numFmtId="170" fontId="10" fillId="4" borderId="13" xfId="3" applyNumberFormat="1" applyFont="1" applyFill="1" applyBorder="1" applyAlignment="1">
      <alignment horizontal="right"/>
    </xf>
    <xf numFmtId="170" fontId="10" fillId="6" borderId="13" xfId="3" applyNumberFormat="1" applyFont="1" applyFill="1" applyBorder="1" applyAlignment="1">
      <alignment horizontal="right"/>
    </xf>
    <xf numFmtId="170" fontId="5" fillId="9" borderId="13" xfId="1" applyNumberFormat="1" applyFont="1" applyFill="1" applyBorder="1" applyAlignment="1">
      <alignment horizontal="right"/>
    </xf>
    <xf numFmtId="170" fontId="5" fillId="9" borderId="0" xfId="1" applyNumberFormat="1" applyFont="1" applyFill="1" applyBorder="1" applyAlignment="1">
      <alignment horizontal="right"/>
    </xf>
    <xf numFmtId="170" fontId="5" fillId="4" borderId="0" xfId="1" applyNumberFormat="1" applyFont="1" applyFill="1" applyBorder="1" applyAlignment="1">
      <alignment horizontal="right"/>
    </xf>
    <xf numFmtId="170" fontId="5" fillId="4" borderId="13" xfId="1" applyNumberFormat="1" applyFont="1" applyFill="1" applyBorder="1" applyAlignment="1">
      <alignment horizontal="right"/>
    </xf>
    <xf numFmtId="170" fontId="5" fillId="6" borderId="0" xfId="1" applyNumberFormat="1" applyFont="1" applyFill="1" applyBorder="1" applyAlignment="1">
      <alignment horizontal="right"/>
    </xf>
    <xf numFmtId="170" fontId="5" fillId="6" borderId="13" xfId="1" applyNumberFormat="1" applyFont="1" applyFill="1" applyBorder="1" applyAlignment="1">
      <alignment horizontal="right"/>
    </xf>
    <xf numFmtId="170" fontId="5" fillId="6" borderId="13" xfId="1" quotePrefix="1" applyNumberFormat="1" applyFont="1" applyFill="1" applyBorder="1" applyAlignment="1">
      <alignment horizontal="right"/>
    </xf>
    <xf numFmtId="171" fontId="12" fillId="0" borderId="0" xfId="2" applyNumberFormat="1" applyFont="1"/>
    <xf numFmtId="0" fontId="5" fillId="0" borderId="0" xfId="4" quotePrefix="1" applyFont="1" applyBorder="1" applyAlignment="1">
      <alignment horizontal="left" vertical="center" wrapText="1"/>
    </xf>
    <xf numFmtId="0" fontId="5" fillId="10" borderId="0" xfId="3" applyFont="1" applyFill="1" applyBorder="1" applyAlignment="1"/>
    <xf numFmtId="0" fontId="4" fillId="10" borderId="0" xfId="3" applyFont="1" applyFill="1" applyBorder="1" applyAlignment="1"/>
    <xf numFmtId="0" fontId="11" fillId="12" borderId="10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/>
    </xf>
    <xf numFmtId="3" fontId="10" fillId="13" borderId="13" xfId="3" applyNumberFormat="1" applyFont="1" applyFill="1" applyBorder="1" applyAlignment="1">
      <alignment horizontal="right"/>
    </xf>
    <xf numFmtId="3" fontId="5" fillId="13" borderId="13" xfId="3" applyNumberFormat="1" applyFont="1" applyFill="1" applyBorder="1" applyAlignment="1">
      <alignment horizontal="right"/>
    </xf>
    <xf numFmtId="3" fontId="10" fillId="13" borderId="15" xfId="3" applyNumberFormat="1" applyFont="1" applyFill="1" applyBorder="1" applyAlignment="1">
      <alignment horizontal="right"/>
    </xf>
    <xf numFmtId="165" fontId="10" fillId="13" borderId="14" xfId="3" applyNumberFormat="1" applyFont="1" applyFill="1" applyBorder="1" applyAlignment="1">
      <alignment horizontal="right"/>
    </xf>
    <xf numFmtId="3" fontId="10" fillId="13" borderId="0" xfId="3" applyNumberFormat="1" applyFont="1" applyFill="1" applyBorder="1" applyAlignment="1">
      <alignment horizontal="right"/>
    </xf>
    <xf numFmtId="3" fontId="10" fillId="13" borderId="29" xfId="3" applyNumberFormat="1" applyFont="1" applyFill="1" applyBorder="1" applyAlignment="1">
      <alignment horizontal="right"/>
    </xf>
    <xf numFmtId="3" fontId="5" fillId="13" borderId="13" xfId="2" applyNumberFormat="1" applyFont="1" applyFill="1" applyBorder="1" applyAlignment="1">
      <alignment horizontal="right"/>
    </xf>
    <xf numFmtId="3" fontId="5" fillId="13" borderId="29" xfId="2" applyNumberFormat="1" applyFont="1" applyFill="1" applyBorder="1" applyAlignment="1">
      <alignment horizontal="right"/>
    </xf>
    <xf numFmtId="3" fontId="10" fillId="13" borderId="28" xfId="2" applyNumberFormat="1" applyFont="1" applyFill="1" applyBorder="1" applyAlignment="1">
      <alignment horizontal="right"/>
    </xf>
    <xf numFmtId="3" fontId="10" fillId="13" borderId="26" xfId="2" applyNumberFormat="1" applyFont="1" applyFill="1" applyBorder="1" applyAlignment="1">
      <alignment horizontal="right"/>
    </xf>
    <xf numFmtId="3" fontId="10" fillId="13" borderId="30" xfId="2" applyNumberFormat="1" applyFont="1" applyFill="1" applyBorder="1" applyAlignment="1">
      <alignment horizontal="right"/>
    </xf>
    <xf numFmtId="3" fontId="5" fillId="13" borderId="0" xfId="1" applyNumberFormat="1" applyFont="1" applyFill="1" applyBorder="1" applyAlignment="1">
      <alignment horizontal="right"/>
    </xf>
    <xf numFmtId="3" fontId="5" fillId="13" borderId="0" xfId="3" applyNumberFormat="1" applyFont="1" applyFill="1" applyBorder="1" applyAlignment="1">
      <alignment horizontal="right"/>
    </xf>
    <xf numFmtId="3" fontId="5" fillId="13" borderId="20" xfId="3" applyNumberFormat="1" applyFont="1" applyFill="1" applyBorder="1" applyAlignment="1">
      <alignment horizontal="right"/>
    </xf>
    <xf numFmtId="3" fontId="10" fillId="13" borderId="14" xfId="3" applyNumberFormat="1" applyFont="1" applyFill="1" applyBorder="1" applyAlignment="1">
      <alignment horizontal="right"/>
    </xf>
    <xf numFmtId="3" fontId="10" fillId="13" borderId="21" xfId="3" applyNumberFormat="1" applyFont="1" applyFill="1" applyBorder="1" applyAlignment="1">
      <alignment horizontal="right"/>
    </xf>
    <xf numFmtId="16" fontId="11" fillId="12" borderId="10" xfId="3" quotePrefix="1" applyNumberFormat="1" applyFont="1" applyFill="1" applyBorder="1" applyAlignment="1">
      <alignment horizontal="center"/>
    </xf>
    <xf numFmtId="3" fontId="10" fillId="13" borderId="24" xfId="3" applyNumberFormat="1" applyFont="1" applyFill="1" applyBorder="1" applyAlignment="1">
      <alignment horizontal="right"/>
    </xf>
    <xf numFmtId="3" fontId="10" fillId="13" borderId="26" xfId="3" applyNumberFormat="1" applyFont="1" applyFill="1" applyBorder="1" applyAlignment="1">
      <alignment horizontal="right"/>
    </xf>
    <xf numFmtId="3" fontId="10" fillId="13" borderId="17" xfId="3" applyNumberFormat="1" applyFont="1" applyFill="1" applyBorder="1" applyAlignment="1">
      <alignment horizontal="right"/>
    </xf>
    <xf numFmtId="3" fontId="5" fillId="13" borderId="13" xfId="1" applyNumberFormat="1" applyFont="1" applyFill="1" applyBorder="1" applyAlignment="1">
      <alignment horizontal="right"/>
    </xf>
    <xf numFmtId="3" fontId="5" fillId="13" borderId="14" xfId="1" applyNumberFormat="1" applyFont="1" applyFill="1" applyBorder="1" applyAlignment="1">
      <alignment horizontal="right"/>
    </xf>
    <xf numFmtId="3" fontId="5" fillId="13" borderId="13" xfId="1" quotePrefix="1" applyNumberFormat="1" applyFont="1" applyFill="1" applyBorder="1" applyAlignment="1">
      <alignment horizontal="right"/>
    </xf>
    <xf numFmtId="3" fontId="10" fillId="13" borderId="28" xfId="1" applyNumberFormat="1" applyFont="1" applyFill="1" applyBorder="1" applyAlignment="1">
      <alignment horizontal="right"/>
    </xf>
    <xf numFmtId="3" fontId="10" fillId="13" borderId="26" xfId="1" applyNumberFormat="1" applyFont="1" applyFill="1" applyBorder="1" applyAlignment="1">
      <alignment horizontal="right"/>
    </xf>
    <xf numFmtId="3" fontId="10" fillId="13" borderId="26" xfId="1" quotePrefix="1" applyNumberFormat="1" applyFont="1" applyFill="1" applyBorder="1" applyAlignment="1">
      <alignment horizontal="right"/>
    </xf>
    <xf numFmtId="9" fontId="8" fillId="13" borderId="17" xfId="2" applyFont="1" applyFill="1" applyBorder="1" applyAlignment="1">
      <alignment horizontal="right"/>
    </xf>
    <xf numFmtId="3" fontId="8" fillId="13" borderId="13" xfId="3" applyNumberFormat="1" applyFont="1" applyFill="1" applyBorder="1" applyAlignment="1">
      <alignment horizontal="right"/>
    </xf>
    <xf numFmtId="3" fontId="5" fillId="13" borderId="14" xfId="3" applyNumberFormat="1" applyFont="1" applyFill="1" applyBorder="1" applyAlignment="1">
      <alignment horizontal="right"/>
    </xf>
    <xf numFmtId="3" fontId="5" fillId="13" borderId="17" xfId="3" applyNumberFormat="1" applyFont="1" applyFill="1" applyBorder="1" applyAlignment="1">
      <alignment horizontal="right"/>
    </xf>
    <xf numFmtId="3" fontId="5" fillId="13" borderId="29" xfId="3" applyNumberFormat="1" applyFont="1" applyFill="1" applyBorder="1" applyAlignment="1">
      <alignment horizontal="right"/>
    </xf>
    <xf numFmtId="3" fontId="6" fillId="13" borderId="13" xfId="3" applyNumberFormat="1" applyFont="1" applyFill="1" applyBorder="1" applyAlignment="1">
      <alignment horizontal="right"/>
    </xf>
    <xf numFmtId="9" fontId="5" fillId="13" borderId="13" xfId="2" applyFont="1" applyFill="1" applyBorder="1" applyAlignment="1">
      <alignment horizontal="right"/>
    </xf>
    <xf numFmtId="9" fontId="5" fillId="13" borderId="13" xfId="2" applyNumberFormat="1" applyFont="1" applyFill="1" applyBorder="1" applyAlignment="1">
      <alignment horizontal="right"/>
    </xf>
    <xf numFmtId="4" fontId="5" fillId="13" borderId="13" xfId="3" applyNumberFormat="1" applyFont="1" applyFill="1" applyBorder="1" applyAlignment="1">
      <alignment horizontal="right"/>
    </xf>
    <xf numFmtId="4" fontId="5" fillId="13" borderId="14" xfId="3" applyNumberFormat="1" applyFont="1" applyFill="1" applyBorder="1" applyAlignment="1">
      <alignment horizontal="right"/>
    </xf>
    <xf numFmtId="168" fontId="9" fillId="13" borderId="17" xfId="1" applyNumberFormat="1" applyFont="1" applyFill="1" applyBorder="1" applyAlignment="1">
      <alignment horizontal="right"/>
    </xf>
    <xf numFmtId="168" fontId="9" fillId="13" borderId="13" xfId="1" applyNumberFormat="1" applyFont="1" applyFill="1" applyBorder="1" applyAlignment="1">
      <alignment horizontal="right"/>
    </xf>
    <xf numFmtId="165" fontId="4" fillId="13" borderId="0" xfId="3" applyNumberFormat="1" applyFont="1" applyFill="1" applyBorder="1" applyAlignment="1">
      <alignment horizontal="right"/>
    </xf>
    <xf numFmtId="165" fontId="4" fillId="13" borderId="13" xfId="3" applyNumberFormat="1" applyFont="1" applyFill="1" applyBorder="1" applyAlignment="1">
      <alignment horizontal="right"/>
    </xf>
    <xf numFmtId="165" fontId="4" fillId="13" borderId="21" xfId="1" applyNumberFormat="1" applyFont="1" applyFill="1" applyBorder="1" applyAlignment="1">
      <alignment horizontal="right"/>
    </xf>
    <xf numFmtId="165" fontId="4" fillId="13" borderId="14" xfId="1" applyNumberFormat="1" applyFont="1" applyFill="1" applyBorder="1" applyAlignment="1">
      <alignment horizontal="right"/>
    </xf>
    <xf numFmtId="165" fontId="4" fillId="13" borderId="14" xfId="1" quotePrefix="1" applyNumberFormat="1" applyFont="1" applyFill="1" applyBorder="1" applyAlignment="1">
      <alignment horizontal="right"/>
    </xf>
    <xf numFmtId="3" fontId="10" fillId="13" borderId="19" xfId="3" applyNumberFormat="1" applyFont="1" applyFill="1" applyBorder="1" applyAlignment="1">
      <alignment horizontal="right"/>
    </xf>
    <xf numFmtId="9" fontId="5" fillId="13" borderId="0" xfId="2" applyFont="1" applyFill="1" applyBorder="1" applyAlignment="1">
      <alignment horizontal="right"/>
    </xf>
    <xf numFmtId="165" fontId="10" fillId="13" borderId="0" xfId="3" applyNumberFormat="1" applyFont="1" applyFill="1" applyBorder="1" applyAlignment="1">
      <alignment horizontal="right"/>
    </xf>
    <xf numFmtId="165" fontId="10" fillId="13" borderId="13" xfId="3" applyNumberFormat="1" applyFont="1" applyFill="1" applyBorder="1" applyAlignment="1">
      <alignment horizontal="right"/>
    </xf>
    <xf numFmtId="165" fontId="5" fillId="13" borderId="0" xfId="3" applyNumberFormat="1" applyFont="1" applyFill="1" applyBorder="1" applyAlignment="1">
      <alignment horizontal="right"/>
    </xf>
    <xf numFmtId="165" fontId="5" fillId="13" borderId="13" xfId="3" applyNumberFormat="1" applyFont="1" applyFill="1" applyBorder="1" applyAlignment="1">
      <alignment horizontal="right"/>
    </xf>
    <xf numFmtId="0" fontId="11" fillId="12" borderId="31" xfId="3" applyFont="1" applyFill="1" applyBorder="1" applyAlignment="1">
      <alignment horizontal="center"/>
    </xf>
    <xf numFmtId="0" fontId="11" fillId="12" borderId="33" xfId="3" applyFont="1" applyFill="1" applyBorder="1" applyAlignment="1">
      <alignment horizontal="center"/>
    </xf>
    <xf numFmtId="170" fontId="10" fillId="13" borderId="15" xfId="3" applyNumberFormat="1" applyFont="1" applyFill="1" applyBorder="1" applyAlignment="1">
      <alignment horizontal="right"/>
    </xf>
    <xf numFmtId="170" fontId="10" fillId="13" borderId="0" xfId="3" applyNumberFormat="1" applyFont="1" applyFill="1" applyBorder="1" applyAlignment="1">
      <alignment horizontal="right"/>
    </xf>
    <xf numFmtId="170" fontId="10" fillId="13" borderId="17" xfId="3" applyNumberFormat="1" applyFont="1" applyFill="1" applyBorder="1" applyAlignment="1">
      <alignment horizontal="right"/>
    </xf>
    <xf numFmtId="170" fontId="5" fillId="13" borderId="0" xfId="3" applyNumberFormat="1" applyFont="1" applyFill="1" applyBorder="1" applyAlignment="1">
      <alignment horizontal="right"/>
    </xf>
    <xf numFmtId="170" fontId="5" fillId="13" borderId="13" xfId="3" applyNumberFormat="1" applyFont="1" applyFill="1" applyBorder="1" applyAlignment="1">
      <alignment horizontal="right"/>
    </xf>
    <xf numFmtId="170" fontId="10" fillId="13" borderId="19" xfId="3" applyNumberFormat="1" applyFont="1" applyFill="1" applyBorder="1" applyAlignment="1">
      <alignment horizontal="right"/>
    </xf>
    <xf numFmtId="170" fontId="10" fillId="13" borderId="13" xfId="3" applyNumberFormat="1" applyFont="1" applyFill="1" applyBorder="1" applyAlignment="1">
      <alignment horizontal="right"/>
    </xf>
    <xf numFmtId="170" fontId="5" fillId="13" borderId="0" xfId="1" applyNumberFormat="1" applyFont="1" applyFill="1" applyBorder="1" applyAlignment="1">
      <alignment horizontal="right"/>
    </xf>
    <xf numFmtId="170" fontId="5" fillId="13" borderId="13" xfId="1" applyNumberFormat="1" applyFont="1" applyFill="1" applyBorder="1" applyAlignment="1">
      <alignment horizontal="right"/>
    </xf>
    <xf numFmtId="170" fontId="5" fillId="13" borderId="13" xfId="1" quotePrefix="1" applyNumberFormat="1" applyFont="1" applyFill="1" applyBorder="1" applyAlignment="1">
      <alignment horizontal="right"/>
    </xf>
    <xf numFmtId="3" fontId="10" fillId="9" borderId="15" xfId="1" applyNumberFormat="1" applyFont="1" applyFill="1" applyBorder="1" applyAlignment="1">
      <alignment horizontal="right"/>
    </xf>
    <xf numFmtId="3" fontId="10" fillId="9" borderId="19" xfId="1" applyNumberFormat="1" applyFont="1" applyFill="1" applyBorder="1" applyAlignment="1">
      <alignment horizontal="right"/>
    </xf>
    <xf numFmtId="3" fontId="10" fillId="4" borderId="19" xfId="1" applyNumberFormat="1" applyFont="1" applyFill="1" applyBorder="1" applyAlignment="1">
      <alignment horizontal="right"/>
    </xf>
    <xf numFmtId="3" fontId="10" fillId="4" borderId="15" xfId="1" applyNumberFormat="1" applyFont="1" applyFill="1" applyBorder="1" applyAlignment="1">
      <alignment horizontal="right"/>
    </xf>
    <xf numFmtId="3" fontId="10" fillId="6" borderId="19" xfId="1" applyNumberFormat="1" applyFont="1" applyFill="1" applyBorder="1" applyAlignment="1">
      <alignment horizontal="right"/>
    </xf>
    <xf numFmtId="3" fontId="10" fillId="6" borderId="15" xfId="1" applyNumberFormat="1" applyFont="1" applyFill="1" applyBorder="1" applyAlignment="1">
      <alignment horizontal="right"/>
    </xf>
    <xf numFmtId="3" fontId="10" fillId="6" borderId="15" xfId="1" quotePrefix="1" applyNumberFormat="1" applyFont="1" applyFill="1" applyBorder="1" applyAlignment="1">
      <alignment horizontal="right"/>
    </xf>
    <xf numFmtId="3" fontId="10" fillId="13" borderId="19" xfId="1" applyNumberFormat="1" applyFont="1" applyFill="1" applyBorder="1" applyAlignment="1">
      <alignment horizontal="right"/>
    </xf>
    <xf numFmtId="3" fontId="10" fillId="13" borderId="15" xfId="1" applyNumberFormat="1" applyFont="1" applyFill="1" applyBorder="1" applyAlignment="1">
      <alignment horizontal="right"/>
    </xf>
    <xf numFmtId="3" fontId="10" fillId="13" borderId="15" xfId="1" quotePrefix="1" applyNumberFormat="1" applyFont="1" applyFill="1" applyBorder="1" applyAlignment="1">
      <alignment horizontal="right"/>
    </xf>
    <xf numFmtId="0" fontId="17" fillId="0" borderId="0" xfId="0" applyFont="1"/>
    <xf numFmtId="0" fontId="11" fillId="8" borderId="35" xfId="3" applyFont="1" applyFill="1" applyBorder="1" applyAlignment="1">
      <alignment horizontal="center"/>
    </xf>
    <xf numFmtId="0" fontId="11" fillId="3" borderId="35" xfId="3" applyFont="1" applyFill="1" applyBorder="1" applyAlignment="1">
      <alignment horizontal="center"/>
    </xf>
    <xf numFmtId="0" fontId="11" fillId="5" borderId="36" xfId="3" applyFont="1" applyFill="1" applyBorder="1" applyAlignment="1">
      <alignment horizontal="center"/>
    </xf>
    <xf numFmtId="0" fontId="11" fillId="12" borderId="36" xfId="3" applyFont="1" applyFill="1" applyBorder="1" applyAlignment="1">
      <alignment horizontal="center"/>
    </xf>
    <xf numFmtId="165" fontId="4" fillId="13" borderId="0" xfId="1" quotePrefix="1" applyNumberFormat="1" applyFont="1" applyFill="1" applyBorder="1" applyAlignment="1">
      <alignment horizontal="right"/>
    </xf>
    <xf numFmtId="172" fontId="0" fillId="0" borderId="0" xfId="1" applyNumberFormat="1" applyFont="1"/>
    <xf numFmtId="0" fontId="5" fillId="0" borderId="0" xfId="4" quotePrefix="1" applyFont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/>
    </xf>
    <xf numFmtId="3" fontId="5" fillId="13" borderId="14" xfId="2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168" fontId="0" fillId="0" borderId="0" xfId="1" applyNumberFormat="1" applyFont="1" applyBorder="1"/>
    <xf numFmtId="0" fontId="5" fillId="0" borderId="0" xfId="4" applyFill="1" applyBorder="1"/>
    <xf numFmtId="0" fontId="0" fillId="0" borderId="0" xfId="0" applyFill="1" applyBorder="1"/>
    <xf numFmtId="168" fontId="0" fillId="0" borderId="0" xfId="1" applyNumberFormat="1" applyFont="1" applyFill="1" applyBorder="1"/>
    <xf numFmtId="3" fontId="0" fillId="0" borderId="0" xfId="0" applyNumberFormat="1" applyFill="1" applyBorder="1"/>
    <xf numFmtId="3" fontId="10" fillId="0" borderId="0" xfId="3" applyNumberFormat="1" applyFont="1" applyFill="1" applyBorder="1" applyAlignment="1">
      <alignment horizontal="right"/>
    </xf>
    <xf numFmtId="9" fontId="5" fillId="13" borderId="0" xfId="2" applyNumberFormat="1" applyFont="1" applyFill="1" applyBorder="1" applyAlignment="1">
      <alignment horizontal="right"/>
    </xf>
    <xf numFmtId="0" fontId="17" fillId="0" borderId="0" xfId="0" applyFont="1" applyFill="1" applyBorder="1"/>
    <xf numFmtId="0" fontId="5" fillId="0" borderId="0" xfId="4" quotePrefix="1" applyFont="1" applyBorder="1" applyAlignment="1">
      <alignment horizontal="left" vertical="center" wrapText="1"/>
    </xf>
    <xf numFmtId="3" fontId="5" fillId="13" borderId="14" xfId="1" quotePrefix="1" applyNumberFormat="1" applyFont="1" applyFill="1" applyBorder="1" applyAlignment="1">
      <alignment horizontal="right"/>
    </xf>
    <xf numFmtId="9" fontId="5" fillId="13" borderId="29" xfId="2" applyNumberFormat="1" applyFont="1" applyFill="1" applyBorder="1" applyAlignment="1">
      <alignment horizontal="right"/>
    </xf>
    <xf numFmtId="9" fontId="5" fillId="13" borderId="17" xfId="2" applyFont="1" applyFill="1" applyBorder="1" applyAlignment="1">
      <alignment horizontal="right"/>
    </xf>
    <xf numFmtId="9" fontId="5" fillId="4" borderId="0" xfId="2" applyNumberFormat="1" applyFont="1" applyFill="1" applyBorder="1" applyAlignment="1">
      <alignment horizontal="right"/>
    </xf>
    <xf numFmtId="0" fontId="3" fillId="2" borderId="18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" fillId="2" borderId="37" xfId="3" applyFont="1" applyFill="1" applyBorder="1" applyAlignment="1">
      <alignment horizontal="center"/>
    </xf>
    <xf numFmtId="0" fontId="11" fillId="8" borderId="6" xfId="3" applyFont="1" applyFill="1" applyBorder="1" applyAlignment="1">
      <alignment horizontal="center"/>
    </xf>
    <xf numFmtId="0" fontId="11" fillId="8" borderId="7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0" fontId="11" fillId="3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5" borderId="5" xfId="3" applyFont="1" applyFill="1" applyBorder="1" applyAlignment="1">
      <alignment horizontal="center"/>
    </xf>
    <xf numFmtId="0" fontId="11" fillId="5" borderId="6" xfId="3" applyFont="1" applyFill="1" applyBorder="1" applyAlignment="1">
      <alignment horizontal="center"/>
    </xf>
    <xf numFmtId="0" fontId="11" fillId="5" borderId="8" xfId="3" applyFont="1" applyFill="1" applyBorder="1" applyAlignment="1">
      <alignment horizontal="center"/>
    </xf>
    <xf numFmtId="0" fontId="11" fillId="8" borderId="5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left" vertical="center" wrapText="1"/>
    </xf>
    <xf numFmtId="0" fontId="11" fillId="12" borderId="5" xfId="3" applyFont="1" applyFill="1" applyBorder="1" applyAlignment="1">
      <alignment horizontal="center"/>
    </xf>
    <xf numFmtId="0" fontId="11" fillId="12" borderId="6" xfId="3" applyFont="1" applyFill="1" applyBorder="1" applyAlignment="1">
      <alignment horizontal="center"/>
    </xf>
    <xf numFmtId="0" fontId="11" fillId="12" borderId="8" xfId="3" applyFont="1" applyFill="1" applyBorder="1" applyAlignment="1">
      <alignment horizontal="center"/>
    </xf>
    <xf numFmtId="0" fontId="5" fillId="0" borderId="0" xfId="4" quotePrefix="1" applyFont="1" applyBorder="1" applyAlignment="1">
      <alignment horizontal="center" vertical="center" wrapText="1"/>
    </xf>
  </cellXfs>
  <cellStyles count="10">
    <cellStyle name="Comma" xfId="1" builtinId="3"/>
    <cellStyle name="Comma 3" xfId="9" xr:uid="{00000000-0005-0000-0000-000001000000}"/>
    <cellStyle name="Normal" xfId="0" builtinId="0"/>
    <cellStyle name="Normal 2" xfId="4" xr:uid="{00000000-0005-0000-0000-000003000000}"/>
    <cellStyle name="Normal_Tables quarterly report 2008" xfId="3" xr:uid="{00000000-0005-0000-0000-000004000000}"/>
    <cellStyle name="Percent" xfId="2" builtinId="5"/>
    <cellStyle name="Q-Free" xfId="7" xr:uid="{00000000-0005-0000-0000-000006000000}"/>
    <cellStyle name="Table figures" xfId="6" xr:uid="{00000000-0005-0000-0000-000007000000}"/>
    <cellStyle name="Tot sum" xfId="8" xr:uid="{00000000-0005-0000-0000-000008000000}"/>
    <cellStyle name="Tusenskille_Tables quarterly report 2008 2" xfId="5" xr:uid="{00000000-0005-0000-0000-000009000000}"/>
  </cellStyles>
  <dxfs count="0"/>
  <tableStyles count="0" defaultTableStyle="TableStyleMedium2" defaultPivotStyle="PivotStyleLight16"/>
  <colors>
    <mruColors>
      <color rgb="FFCBAEE0"/>
      <color rgb="FF8C4DBB"/>
      <color rgb="FFB288D2"/>
      <color rgb="FF66358B"/>
      <color rgb="FFFEB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9"/>
  <sheetViews>
    <sheetView showGridLines="0" zoomScale="80" zoomScaleNormal="80" zoomScaleSheetLayoutView="80" workbookViewId="0">
      <selection activeCell="E15" sqref="E15"/>
    </sheetView>
  </sheetViews>
  <sheetFormatPr defaultRowHeight="15"/>
  <cols>
    <col min="1" max="1" width="2.42578125" customWidth="1"/>
    <col min="2" max="2" width="24.85546875" customWidth="1"/>
    <col min="3" max="18" width="10.5703125" customWidth="1"/>
    <col min="19" max="19" width="3.140625" customWidth="1"/>
    <col min="21" max="21" width="3.140625" customWidth="1"/>
    <col min="23" max="23" width="3.140625" customWidth="1"/>
    <col min="25" max="25" width="3.140625" customWidth="1"/>
    <col min="27" max="27" width="5.85546875" customWidth="1"/>
    <col min="29" max="29" width="3.140625" customWidth="1"/>
    <col min="31" max="31" width="3.140625" customWidth="1"/>
    <col min="32" max="32" width="10.5703125" customWidth="1"/>
    <col min="33" max="33" width="3.140625" customWidth="1"/>
    <col min="34" max="34" width="10.5703125" customWidth="1"/>
    <col min="35" max="35" width="5.85546875" customWidth="1"/>
    <col min="36" max="36" width="9.42578125" customWidth="1"/>
    <col min="37" max="37" width="3.140625" customWidth="1"/>
    <col min="39" max="39" width="3.140625" customWidth="1"/>
    <col min="41" max="41" width="3.140625" customWidth="1"/>
    <col min="43" max="43" width="3.140625" customWidth="1"/>
  </cols>
  <sheetData>
    <row r="1" spans="2:43" ht="15.75" thickBot="1"/>
    <row r="2" spans="2:43" ht="16.5" thickBot="1">
      <c r="B2" s="1" t="s">
        <v>88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9"/>
    </row>
    <row r="3" spans="2:43" ht="15.75" customHeight="1" thickBot="1">
      <c r="B3" s="96"/>
      <c r="C3" s="299">
        <v>2016</v>
      </c>
      <c r="D3" s="291"/>
      <c r="E3" s="291"/>
      <c r="F3" s="292"/>
      <c r="G3" s="293">
        <v>2017</v>
      </c>
      <c r="H3" s="294"/>
      <c r="I3" s="294"/>
      <c r="J3" s="295"/>
      <c r="K3" s="296">
        <v>2018</v>
      </c>
      <c r="L3" s="297"/>
      <c r="M3" s="297"/>
      <c r="N3" s="298"/>
      <c r="O3" s="301">
        <v>2019</v>
      </c>
      <c r="P3" s="302"/>
      <c r="Q3" s="302"/>
      <c r="R3" s="303"/>
      <c r="S3" s="10"/>
      <c r="T3" s="288" t="s">
        <v>90</v>
      </c>
      <c r="U3" s="289"/>
      <c r="V3" s="289"/>
      <c r="W3" s="289"/>
      <c r="X3" s="289"/>
      <c r="Y3" s="289"/>
      <c r="Z3" s="290"/>
      <c r="AA3" s="10"/>
      <c r="AB3" s="288" t="s">
        <v>87</v>
      </c>
      <c r="AC3" s="289"/>
      <c r="AD3" s="289"/>
      <c r="AE3" s="289"/>
      <c r="AF3" s="289"/>
      <c r="AG3" s="289"/>
      <c r="AH3" s="290"/>
      <c r="AI3" s="10"/>
      <c r="AJ3" s="288" t="s">
        <v>89</v>
      </c>
      <c r="AK3" s="289"/>
      <c r="AL3" s="289"/>
      <c r="AM3" s="289"/>
      <c r="AN3" s="289"/>
      <c r="AO3" s="289"/>
      <c r="AP3" s="290"/>
      <c r="AQ3" s="10"/>
    </row>
    <row r="4" spans="2:43" ht="15.75" thickBot="1">
      <c r="B4" s="5" t="s">
        <v>1</v>
      </c>
      <c r="C4" s="106" t="s">
        <v>2</v>
      </c>
      <c r="D4" s="106" t="s">
        <v>3</v>
      </c>
      <c r="E4" s="106" t="s">
        <v>4</v>
      </c>
      <c r="F4" s="107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43" t="s">
        <v>2</v>
      </c>
      <c r="L4" s="43" t="s">
        <v>3</v>
      </c>
      <c r="M4" s="43" t="s">
        <v>4</v>
      </c>
      <c r="N4" s="44" t="s">
        <v>5</v>
      </c>
      <c r="O4" s="190" t="s">
        <v>2</v>
      </c>
      <c r="P4" s="190" t="s">
        <v>3</v>
      </c>
      <c r="Q4" s="190" t="s">
        <v>4</v>
      </c>
      <c r="R4" s="191" t="s">
        <v>5</v>
      </c>
      <c r="T4" s="264">
        <v>2016</v>
      </c>
      <c r="V4" s="265">
        <v>2017</v>
      </c>
      <c r="X4" s="266">
        <v>2018</v>
      </c>
      <c r="Z4" s="267">
        <v>2019</v>
      </c>
      <c r="AA4" s="140"/>
      <c r="AB4" s="264">
        <v>2016</v>
      </c>
      <c r="AD4" s="265">
        <v>2017</v>
      </c>
      <c r="AF4" s="266">
        <v>2018</v>
      </c>
      <c r="AH4" s="267">
        <v>2019</v>
      </c>
      <c r="AI4" s="140"/>
      <c r="AJ4" s="264">
        <v>2016</v>
      </c>
      <c r="AL4" s="265">
        <v>2017</v>
      </c>
      <c r="AN4" s="266">
        <v>2018</v>
      </c>
      <c r="AP4" s="267">
        <v>2019</v>
      </c>
      <c r="AQ4" s="140"/>
    </row>
    <row r="5" spans="2:43">
      <c r="B5" s="49" t="s">
        <v>6</v>
      </c>
      <c r="C5" s="138">
        <f>SUM(Sheet4:Sheet5!C5)</f>
        <v>223258</v>
      </c>
      <c r="D5" s="50">
        <f>SUM(Sheet4:Sheet5!D5)</f>
        <v>250705</v>
      </c>
      <c r="E5" s="50">
        <f>SUM(Sheet4:Sheet5!E5)</f>
        <v>242630</v>
      </c>
      <c r="F5" s="50">
        <f>SUM(Sheet4:Sheet5!F5)</f>
        <v>245724</v>
      </c>
      <c r="G5" s="51">
        <f>SUM(Sheet4:Sheet5!G5)</f>
        <v>201529</v>
      </c>
      <c r="H5" s="51">
        <f>SUM(Sheet4:Sheet5!H5)</f>
        <v>222709</v>
      </c>
      <c r="I5" s="51">
        <f>SUM(Sheet4:Sheet5!I5)</f>
        <v>210377</v>
      </c>
      <c r="J5" s="51">
        <f>SUM(Sheet4:Sheet5!J5)</f>
        <v>0</v>
      </c>
      <c r="K5" s="52">
        <f>SUM(Sheet4:Sheet5!K5)</f>
        <v>0</v>
      </c>
      <c r="L5" s="52">
        <f>SUM(Sheet4:Sheet5!L5)</f>
        <v>0</v>
      </c>
      <c r="M5" s="52">
        <f>SUM(Sheet4:Sheet5!M5)</f>
        <v>0</v>
      </c>
      <c r="N5" s="52">
        <f>SUM(Sheet4:Sheet5!N5)</f>
        <v>0</v>
      </c>
      <c r="O5" s="193">
        <f>SUM(Sheet4:Sheet5!O5)</f>
        <v>0</v>
      </c>
      <c r="P5" s="193">
        <f>SUM(Sheet4:Sheet5!P5)</f>
        <v>0</v>
      </c>
      <c r="Q5" s="193">
        <f>SUM(Sheet4:Sheet5!Q5)</f>
        <v>0</v>
      </c>
      <c r="R5" s="193"/>
      <c r="T5" s="50">
        <f>SUM(C5:F5)</f>
        <v>962317</v>
      </c>
      <c r="V5" s="51">
        <f>SUM(G5:J5)</f>
        <v>634615</v>
      </c>
      <c r="X5" s="52">
        <f>SUM(K5:N5)</f>
        <v>0</v>
      </c>
      <c r="Z5" s="193">
        <f>SUM(O5:R5)</f>
        <v>0</v>
      </c>
      <c r="AA5" s="140"/>
      <c r="AB5" s="50"/>
      <c r="AD5" s="51"/>
      <c r="AF5" s="52"/>
      <c r="AH5" s="193"/>
      <c r="AI5" s="140"/>
      <c r="AJ5" s="50"/>
      <c r="AL5" s="51"/>
      <c r="AN5" s="52"/>
      <c r="AP5" s="193"/>
      <c r="AQ5" s="140"/>
    </row>
    <row r="6" spans="2:43">
      <c r="B6" s="71" t="s">
        <v>7</v>
      </c>
      <c r="C6" s="50">
        <f>SUM(Sheet4:Sheet5!C6)</f>
        <v>0</v>
      </c>
      <c r="D6" s="50">
        <f>SUM(Sheet4:Sheet5!D6)</f>
        <v>0</v>
      </c>
      <c r="E6" s="50">
        <f>SUM(Sheet4:Sheet5!E6)</f>
        <v>0</v>
      </c>
      <c r="F6" s="50">
        <f>SUM(Sheet4:Sheet5!F6)</f>
        <v>0</v>
      </c>
      <c r="G6" s="51">
        <f>SUM(Sheet4:Sheet5!G6)</f>
        <v>0</v>
      </c>
      <c r="H6" s="51">
        <f>SUM(Sheet4:Sheet5!H6)</f>
        <v>0</v>
      </c>
      <c r="I6" s="51">
        <f>SUM(Sheet4:Sheet5!I6)</f>
        <v>0</v>
      </c>
      <c r="J6" s="51">
        <f>SUM(Sheet4:Sheet5!J6)</f>
        <v>0</v>
      </c>
      <c r="K6" s="52">
        <f>SUM(Sheet4:Sheet5!K6)</f>
        <v>0</v>
      </c>
      <c r="L6" s="52">
        <f>SUM(Sheet4:Sheet5!L6)</f>
        <v>0</v>
      </c>
      <c r="M6" s="52">
        <f>SUM(Sheet4:Sheet5!M6)</f>
        <v>0</v>
      </c>
      <c r="N6" s="52">
        <f>SUM(Sheet4:Sheet5!N6)</f>
        <v>0</v>
      </c>
      <c r="O6" s="193">
        <f>SUM(Sheet4:Sheet5!O6)</f>
        <v>0</v>
      </c>
      <c r="P6" s="193">
        <f>SUM(Sheet4:Sheet5!P6)</f>
        <v>0</v>
      </c>
      <c r="Q6" s="193">
        <f>SUM(Sheet4:Sheet5!Q6)</f>
        <v>0</v>
      </c>
      <c r="R6" s="193"/>
      <c r="T6" s="50">
        <f>SUM(C6:F6)</f>
        <v>0</v>
      </c>
      <c r="V6" s="51">
        <f>SUM(G6:J6)</f>
        <v>0</v>
      </c>
      <c r="X6" s="52">
        <f>SUM(K6:N6)</f>
        <v>0</v>
      </c>
      <c r="Z6" s="193">
        <f t="shared" ref="Z6:Z7" si="0">SUM(O6:R6)</f>
        <v>0</v>
      </c>
      <c r="AA6" s="140"/>
      <c r="AB6" s="50"/>
      <c r="AD6" s="51"/>
      <c r="AF6" s="52"/>
      <c r="AH6" s="193"/>
      <c r="AI6" s="140"/>
      <c r="AJ6" s="50"/>
      <c r="AL6" s="51"/>
      <c r="AN6" s="52"/>
      <c r="AP6" s="193"/>
      <c r="AQ6" s="140"/>
    </row>
    <row r="7" spans="2:43">
      <c r="B7" s="115" t="s">
        <v>8</v>
      </c>
      <c r="C7" s="54">
        <f>SUM(Sheet4:Sheet5!C7)</f>
        <v>73124</v>
      </c>
      <c r="D7" s="54">
        <f>SUM(Sheet4:Sheet5!D7)</f>
        <v>88753</v>
      </c>
      <c r="E7" s="54">
        <f>SUM(Sheet4:Sheet5!E7)</f>
        <v>72869</v>
      </c>
      <c r="F7" s="54">
        <f>SUM(Sheet4:Sheet5!F7)</f>
        <v>69812</v>
      </c>
      <c r="G7" s="55">
        <f>SUM(Sheet4:Sheet5!G7)</f>
        <v>50147</v>
      </c>
      <c r="H7" s="55">
        <f>SUM(Sheet4:Sheet5!H7)</f>
        <v>64604</v>
      </c>
      <c r="I7" s="55">
        <f>SUM(Sheet4:Sheet5!I7)</f>
        <v>56166</v>
      </c>
      <c r="J7" s="55">
        <f>SUM(Sheet4:Sheet5!J7)</f>
        <v>0</v>
      </c>
      <c r="K7" s="56">
        <f>SUM(Sheet4:Sheet5!K7)</f>
        <v>0</v>
      </c>
      <c r="L7" s="56">
        <f>SUM(Sheet4:Sheet5!L7)</f>
        <v>0</v>
      </c>
      <c r="M7" s="56">
        <f>SUM(Sheet4:Sheet5!M7)</f>
        <v>0</v>
      </c>
      <c r="N7" s="56">
        <f>SUM(Sheet4:Sheet5!N7)</f>
        <v>0</v>
      </c>
      <c r="O7" s="220">
        <f>SUM(Sheet4:Sheet5!O7)</f>
        <v>0</v>
      </c>
      <c r="P7" s="220">
        <f>SUM(Sheet4:Sheet5!P7)</f>
        <v>0</v>
      </c>
      <c r="Q7" s="220">
        <f>SUM(Sheet4:Sheet5!Q7)</f>
        <v>0</v>
      </c>
      <c r="R7" s="220"/>
      <c r="T7" s="54">
        <f>SUM(C7:F7)</f>
        <v>304558</v>
      </c>
      <c r="V7" s="55">
        <f>SUM(G7:J7)</f>
        <v>170917</v>
      </c>
      <c r="X7" s="56">
        <f>SUM(K7:N7)</f>
        <v>0</v>
      </c>
      <c r="Z7" s="193">
        <f t="shared" si="0"/>
        <v>0</v>
      </c>
      <c r="AA7" s="140"/>
      <c r="AB7" s="54"/>
      <c r="AD7" s="55"/>
      <c r="AF7" s="56"/>
      <c r="AH7" s="193"/>
      <c r="AI7" s="140"/>
      <c r="AJ7" s="54"/>
      <c r="AL7" s="55"/>
      <c r="AN7" s="56"/>
      <c r="AP7" s="193"/>
      <c r="AQ7" s="140"/>
    </row>
    <row r="8" spans="2:43">
      <c r="B8" s="99" t="s">
        <v>9</v>
      </c>
      <c r="C8" s="58">
        <f t="shared" ref="C8:N8" si="1">SUM(C5:C7)</f>
        <v>296382</v>
      </c>
      <c r="D8" s="58">
        <f t="shared" si="1"/>
        <v>339458</v>
      </c>
      <c r="E8" s="58">
        <f t="shared" si="1"/>
        <v>315499</v>
      </c>
      <c r="F8" s="58">
        <f t="shared" si="1"/>
        <v>315536</v>
      </c>
      <c r="G8" s="59">
        <f t="shared" si="1"/>
        <v>251676</v>
      </c>
      <c r="H8" s="59">
        <f t="shared" si="1"/>
        <v>287313</v>
      </c>
      <c r="I8" s="59">
        <f t="shared" si="1"/>
        <v>266543</v>
      </c>
      <c r="J8" s="59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60">
        <f t="shared" si="1"/>
        <v>0</v>
      </c>
      <c r="O8" s="194">
        <f t="shared" ref="O8" si="2">SUM(O5:O7)</f>
        <v>0</v>
      </c>
      <c r="P8" s="194">
        <f t="shared" ref="P8:R8" si="3">SUM(P5:P7)</f>
        <v>0</v>
      </c>
      <c r="Q8" s="194">
        <f t="shared" si="3"/>
        <v>0</v>
      </c>
      <c r="R8" s="194">
        <f t="shared" si="3"/>
        <v>0</v>
      </c>
      <c r="T8" s="58">
        <f t="shared" ref="T8:V8" si="4">SUM(T5:T7)</f>
        <v>1266875</v>
      </c>
      <c r="V8" s="59">
        <f t="shared" si="4"/>
        <v>805532</v>
      </c>
      <c r="X8" s="60">
        <f t="shared" ref="X8" si="5">SUM(X5:X7)</f>
        <v>0</v>
      </c>
      <c r="Z8" s="194">
        <f>SUM(Z5:Z7)</f>
        <v>0</v>
      </c>
      <c r="AA8" s="140"/>
      <c r="AB8" s="58" t="e">
        <f>SUM('P &amp; L'!#REF!)</f>
        <v>#REF!</v>
      </c>
      <c r="AD8" s="59" t="e">
        <f>SUM('P &amp; L'!#REF!)</f>
        <v>#REF!</v>
      </c>
      <c r="AF8" s="60" t="e">
        <f>SUM('P &amp; L'!#REF!)</f>
        <v>#REF!</v>
      </c>
      <c r="AH8" s="194">
        <f>SUM('P &amp; L'!C5:F5)</f>
        <v>962317</v>
      </c>
      <c r="AI8" s="140"/>
      <c r="AJ8" s="58" t="e">
        <f>T8-AB8</f>
        <v>#REF!</v>
      </c>
      <c r="AL8" s="59" t="e">
        <f>V8-AD8</f>
        <v>#REF!</v>
      </c>
      <c r="AN8" s="60" t="e">
        <f>X8-AF8</f>
        <v>#REF!</v>
      </c>
      <c r="AP8" s="194">
        <f>Z8-AH8</f>
        <v>-962317</v>
      </c>
      <c r="AQ8" s="140"/>
    </row>
    <row r="9" spans="2:43">
      <c r="B9" s="67"/>
      <c r="C9" s="46"/>
      <c r="D9" s="123"/>
      <c r="E9" s="108"/>
      <c r="F9" s="123"/>
      <c r="G9" s="68"/>
      <c r="H9" s="124"/>
      <c r="I9" s="68"/>
      <c r="J9" s="124"/>
      <c r="K9" s="69"/>
      <c r="L9" s="120"/>
      <c r="M9" s="69"/>
      <c r="N9" s="120"/>
      <c r="O9" s="211"/>
      <c r="P9" s="211"/>
      <c r="Q9" s="196"/>
      <c r="R9" s="211"/>
      <c r="T9" s="123"/>
      <c r="V9" s="124"/>
      <c r="X9" s="120"/>
      <c r="Z9" s="211"/>
      <c r="AA9" s="140"/>
      <c r="AB9" s="123"/>
      <c r="AD9" s="124"/>
      <c r="AF9" s="120"/>
      <c r="AH9" s="211"/>
      <c r="AI9" s="140"/>
      <c r="AJ9" s="123"/>
      <c r="AL9" s="124"/>
      <c r="AN9" s="120"/>
      <c r="AP9" s="211"/>
      <c r="AQ9" s="140"/>
    </row>
    <row r="10" spans="2:43">
      <c r="B10" s="30" t="s">
        <v>10</v>
      </c>
      <c r="C10" s="50" t="e">
        <f>SUM(Sheet4:Sheet5!C10)</f>
        <v>#DIV/0!</v>
      </c>
      <c r="D10" s="50" t="e">
        <f>SUM(Sheet4:Sheet5!D10)</f>
        <v>#DIV/0!</v>
      </c>
      <c r="E10" s="109" t="e">
        <f>SUM(Sheet4:Sheet5!E10)</f>
        <v>#DIV/0!</v>
      </c>
      <c r="F10" s="50" t="e">
        <f>SUM(Sheet4:Sheet5!F10)</f>
        <v>#DIV/0!</v>
      </c>
      <c r="G10" s="85" t="e">
        <f>SUM(Sheet4:Sheet5!G10)</f>
        <v>#DIV/0!</v>
      </c>
      <c r="H10" s="51" t="e">
        <f>SUM(Sheet4:Sheet5!H10)</f>
        <v>#DIV/0!</v>
      </c>
      <c r="I10" s="85" t="e">
        <f>SUM(Sheet4:Sheet5!I10)</f>
        <v>#DIV/0!</v>
      </c>
      <c r="J10" s="51" t="e">
        <f>SUM(Sheet4:Sheet5!J10)</f>
        <v>#DIV/0!</v>
      </c>
      <c r="K10" s="87">
        <f>SUM(Sheet4:Sheet5!K10)</f>
        <v>0</v>
      </c>
      <c r="L10" s="52">
        <f>SUM(Sheet4:Sheet5!L10)</f>
        <v>0</v>
      </c>
      <c r="M10" s="87">
        <f>SUM(Sheet4:Sheet5!M10)</f>
        <v>0</v>
      </c>
      <c r="N10" s="52">
        <f>SUM(Sheet4:Sheet5!N10)</f>
        <v>0</v>
      </c>
      <c r="O10" s="193">
        <f>SUM(Sheet4:Sheet5!O10)</f>
        <v>0</v>
      </c>
      <c r="P10" s="193">
        <f>SUM(Sheet4:Sheet5!P10)</f>
        <v>0</v>
      </c>
      <c r="Q10" s="193">
        <f>SUM(Sheet4:Sheet5!Q10)</f>
        <v>0</v>
      </c>
      <c r="R10" s="193"/>
      <c r="T10" s="50" t="e">
        <f>SUM(C10:F10)</f>
        <v>#DIV/0!</v>
      </c>
      <c r="V10" s="51" t="e">
        <f>SUM(G10:J10)</f>
        <v>#DIV/0!</v>
      </c>
      <c r="X10" s="52">
        <f>SUM(K10:N10)</f>
        <v>0</v>
      </c>
      <c r="Z10" s="193">
        <f t="shared" ref="Z10:Z11" si="6">SUM(O10:R10)</f>
        <v>0</v>
      </c>
      <c r="AA10" s="140"/>
      <c r="AB10" s="50" t="e">
        <f>SUM('P &amp; L'!#REF!)</f>
        <v>#REF!</v>
      </c>
      <c r="AD10" s="51" t="e">
        <f>SUM('P &amp; L'!#REF!)</f>
        <v>#REF!</v>
      </c>
      <c r="AF10" s="52" t="e">
        <f>SUM('P &amp; L'!#REF!)</f>
        <v>#REF!</v>
      </c>
      <c r="AH10" s="193">
        <f>SUM('P &amp; L'!C7:F7)</f>
        <v>304556</v>
      </c>
      <c r="AI10" s="140"/>
      <c r="AJ10" s="50" t="e">
        <f t="shared" ref="AJ10:AJ11" si="7">T10-AB10</f>
        <v>#DIV/0!</v>
      </c>
      <c r="AL10" s="51" t="e">
        <f t="shared" ref="AL10:AL11" si="8">V10-AD10</f>
        <v>#DIV/0!</v>
      </c>
      <c r="AN10" s="52" t="e">
        <f t="shared" ref="AN10:AN11" si="9">X10-AF10</f>
        <v>#REF!</v>
      </c>
      <c r="AP10" s="193">
        <f>Z10-AH10</f>
        <v>-304556</v>
      </c>
      <c r="AQ10" s="140"/>
    </row>
    <row r="11" spans="2:43">
      <c r="B11" s="30" t="s">
        <v>113</v>
      </c>
      <c r="C11" s="50">
        <f>SUM(Sheet4:Sheet5!C11)</f>
        <v>0</v>
      </c>
      <c r="D11" s="50">
        <f>SUM(Sheet4:Sheet5!D11)</f>
        <v>0</v>
      </c>
      <c r="E11" s="109">
        <f>SUM(Sheet4:Sheet5!E11)</f>
        <v>0</v>
      </c>
      <c r="F11" s="50">
        <f>SUM(Sheet4:Sheet5!F11)</f>
        <v>0</v>
      </c>
      <c r="G11" s="85">
        <f>SUM(Sheet4:Sheet5!G11)</f>
        <v>0</v>
      </c>
      <c r="H11" s="51">
        <f>SUM(Sheet4:Sheet5!H11)</f>
        <v>0</v>
      </c>
      <c r="I11" s="85">
        <f>SUM(Sheet4:Sheet5!I11)</f>
        <v>0</v>
      </c>
      <c r="J11" s="51">
        <f>SUM(Sheet4:Sheet5!J11)</f>
        <v>0</v>
      </c>
      <c r="K11" s="87">
        <f>SUM(Sheet4:Sheet5!K11)</f>
        <v>0</v>
      </c>
      <c r="L11" s="52">
        <f>SUM(Sheet4:Sheet5!L11)</f>
        <v>0</v>
      </c>
      <c r="M11" s="87">
        <f>SUM(Sheet4:Sheet5!M11)</f>
        <v>0</v>
      </c>
      <c r="N11" s="52">
        <f>SUM(Sheet4:Sheet5!N11)</f>
        <v>0</v>
      </c>
      <c r="O11" s="193">
        <f>SUM(Sheet4:Sheet5!O11)</f>
        <v>0</v>
      </c>
      <c r="P11" s="193">
        <f>SUM(Sheet4:Sheet5!P11)</f>
        <v>0</v>
      </c>
      <c r="Q11" s="193">
        <f>SUM(Sheet4:Sheet5!Q11)</f>
        <v>0</v>
      </c>
      <c r="R11" s="193"/>
      <c r="T11" s="50">
        <f>SUM(C11:F11)</f>
        <v>0</v>
      </c>
      <c r="V11" s="51">
        <f>SUM(G11:J11)</f>
        <v>0</v>
      </c>
      <c r="X11" s="52">
        <f>SUM(K11:N11)</f>
        <v>0</v>
      </c>
      <c r="Z11" s="193">
        <f t="shared" si="6"/>
        <v>0</v>
      </c>
      <c r="AA11" s="140"/>
      <c r="AB11" s="50" t="e">
        <f>SUM('P &amp; L'!#REF!)</f>
        <v>#REF!</v>
      </c>
      <c r="AD11" s="51" t="e">
        <f>SUM('P &amp; L'!#REF!)</f>
        <v>#REF!</v>
      </c>
      <c r="AF11" s="52" t="e">
        <f>SUM('P &amp; L'!#REF!)</f>
        <v>#REF!</v>
      </c>
      <c r="AH11" s="193">
        <f>SUM('P &amp; L'!C8:F8)</f>
        <v>118372</v>
      </c>
      <c r="AI11" s="140"/>
      <c r="AJ11" s="50" t="e">
        <f t="shared" si="7"/>
        <v>#REF!</v>
      </c>
      <c r="AL11" s="51" t="e">
        <f t="shared" si="8"/>
        <v>#REF!</v>
      </c>
      <c r="AN11" s="52" t="e">
        <f t="shared" si="9"/>
        <v>#REF!</v>
      </c>
      <c r="AP11" s="193">
        <f t="shared" ref="AP11" si="10">Z11-AH11</f>
        <v>-118372</v>
      </c>
      <c r="AQ11" s="140"/>
    </row>
    <row r="12" spans="2:43">
      <c r="B12" s="97" t="s">
        <v>12</v>
      </c>
      <c r="C12" s="58" t="e">
        <f t="shared" ref="C12:M12" si="11">C8-C10-C11</f>
        <v>#DIV/0!</v>
      </c>
      <c r="D12" s="58" t="e">
        <f t="shared" si="11"/>
        <v>#DIV/0!</v>
      </c>
      <c r="E12" s="125" t="e">
        <f t="shared" si="11"/>
        <v>#DIV/0!</v>
      </c>
      <c r="F12" s="58" t="e">
        <f t="shared" si="11"/>
        <v>#DIV/0!</v>
      </c>
      <c r="G12" s="126" t="e">
        <f t="shared" si="11"/>
        <v>#DIV/0!</v>
      </c>
      <c r="H12" s="59" t="e">
        <f t="shared" si="11"/>
        <v>#DIV/0!</v>
      </c>
      <c r="I12" s="126" t="e">
        <f t="shared" si="11"/>
        <v>#DIV/0!</v>
      </c>
      <c r="J12" s="59" t="e">
        <f t="shared" si="11"/>
        <v>#DIV/0!</v>
      </c>
      <c r="K12" s="127">
        <f t="shared" si="11"/>
        <v>0</v>
      </c>
      <c r="L12" s="60">
        <f t="shared" si="11"/>
        <v>0</v>
      </c>
      <c r="M12" s="127">
        <f t="shared" si="11"/>
        <v>0</v>
      </c>
      <c r="N12" s="60">
        <f>N8-N10-N11</f>
        <v>0</v>
      </c>
      <c r="O12" s="194">
        <f>O8-O10-O11</f>
        <v>0</v>
      </c>
      <c r="P12" s="194">
        <f t="shared" ref="P12:Q12" si="12">P8-P10-P11</f>
        <v>0</v>
      </c>
      <c r="Q12" s="235">
        <f t="shared" si="12"/>
        <v>0</v>
      </c>
      <c r="R12" s="194">
        <f>R8-R10-R11</f>
        <v>0</v>
      </c>
      <c r="T12" s="58" t="e">
        <f>T8-T10-T11</f>
        <v>#DIV/0!</v>
      </c>
      <c r="V12" s="59" t="e">
        <f t="shared" ref="V12" si="13">V8-V10-V11</f>
        <v>#DIV/0!</v>
      </c>
      <c r="X12" s="60">
        <f t="shared" ref="X12:Z12" si="14">X8-X10-X11</f>
        <v>0</v>
      </c>
      <c r="Z12" s="194">
        <f t="shared" si="14"/>
        <v>0</v>
      </c>
      <c r="AA12" s="140"/>
      <c r="AB12" s="58" t="e">
        <f>AB8-AB10-AB11</f>
        <v>#REF!</v>
      </c>
      <c r="AD12" s="59" t="e">
        <f t="shared" ref="AD12" si="15">AD8-AD10-AD11</f>
        <v>#REF!</v>
      </c>
      <c r="AF12" s="60" t="e">
        <f t="shared" ref="AF12:AH12" si="16">AF8-AF10-AF11</f>
        <v>#REF!</v>
      </c>
      <c r="AH12" s="194">
        <f t="shared" si="16"/>
        <v>539389</v>
      </c>
      <c r="AI12" s="140"/>
      <c r="AJ12" s="58" t="e">
        <f>AJ8-AJ10-AJ11</f>
        <v>#REF!</v>
      </c>
      <c r="AL12" s="59" t="e">
        <f t="shared" ref="AL12" si="17">AL8-AL10-AL11</f>
        <v>#REF!</v>
      </c>
      <c r="AN12" s="60" t="e">
        <f t="shared" ref="AN12:AP12" si="18">AN8-AN10-AN11</f>
        <v>#REF!</v>
      </c>
      <c r="AP12" s="194">
        <f t="shared" si="18"/>
        <v>-539389</v>
      </c>
      <c r="AQ12" s="140"/>
    </row>
    <row r="13" spans="2:43">
      <c r="B13" s="30" t="s">
        <v>13</v>
      </c>
      <c r="C13" s="31" t="e">
        <f t="shared" ref="C13:N13" si="19">C12/C8</f>
        <v>#DIV/0!</v>
      </c>
      <c r="D13" s="31" t="e">
        <f t="shared" si="19"/>
        <v>#DIV/0!</v>
      </c>
      <c r="E13" s="77" t="e">
        <f t="shared" si="19"/>
        <v>#DIV/0!</v>
      </c>
      <c r="F13" s="31" t="e">
        <f t="shared" si="19"/>
        <v>#DIV/0!</v>
      </c>
      <c r="G13" s="32" t="e">
        <f t="shared" si="19"/>
        <v>#DIV/0!</v>
      </c>
      <c r="H13" s="33" t="e">
        <f t="shared" si="19"/>
        <v>#DIV/0!</v>
      </c>
      <c r="I13" s="32" t="e">
        <f t="shared" si="19"/>
        <v>#DIV/0!</v>
      </c>
      <c r="J13" s="33" t="e">
        <f t="shared" si="19"/>
        <v>#DIV/0!</v>
      </c>
      <c r="K13" s="34" t="e">
        <f t="shared" si="19"/>
        <v>#DIV/0!</v>
      </c>
      <c r="L13" s="35" t="e">
        <f t="shared" si="19"/>
        <v>#DIV/0!</v>
      </c>
      <c r="M13" s="34" t="e">
        <f t="shared" si="19"/>
        <v>#DIV/0!</v>
      </c>
      <c r="N13" s="35" t="e">
        <f t="shared" si="19"/>
        <v>#DIV/0!</v>
      </c>
      <c r="O13" s="224" t="e">
        <f t="shared" ref="O13" si="20">O12/O8</f>
        <v>#DIV/0!</v>
      </c>
      <c r="P13" s="224" t="e">
        <f t="shared" ref="P13:R13" si="21">P12/P8</f>
        <v>#DIV/0!</v>
      </c>
      <c r="Q13" s="236" t="e">
        <f t="shared" si="21"/>
        <v>#DIV/0!</v>
      </c>
      <c r="R13" s="224" t="e">
        <f t="shared" si="21"/>
        <v>#DIV/0!</v>
      </c>
      <c r="T13" s="31" t="e">
        <f t="shared" ref="T13:V13" si="22">T12/T8</f>
        <v>#DIV/0!</v>
      </c>
      <c r="V13" s="33" t="e">
        <f t="shared" si="22"/>
        <v>#DIV/0!</v>
      </c>
      <c r="X13" s="35" t="e">
        <f t="shared" ref="X13:Z13" si="23">X12/X8</f>
        <v>#DIV/0!</v>
      </c>
      <c r="Z13" s="224" t="e">
        <f t="shared" si="23"/>
        <v>#DIV/0!</v>
      </c>
      <c r="AA13" s="140"/>
      <c r="AB13" s="31" t="e">
        <f t="shared" ref="AB13" si="24">AB12/AB8</f>
        <v>#REF!</v>
      </c>
      <c r="AD13" s="33" t="e">
        <f t="shared" ref="AD13" si="25">AD12/AD8</f>
        <v>#REF!</v>
      </c>
      <c r="AF13" s="35" t="e">
        <f t="shared" ref="AF13:AH13" si="26">AF12/AF8</f>
        <v>#REF!</v>
      </c>
      <c r="AH13" s="224">
        <f t="shared" si="26"/>
        <v>0.56051072567563498</v>
      </c>
      <c r="AI13" s="140"/>
      <c r="AJ13" s="31" t="e">
        <f t="shared" ref="AJ13" si="27">AJ12/AJ8</f>
        <v>#REF!</v>
      </c>
      <c r="AL13" s="33" t="e">
        <f t="shared" ref="AL13" si="28">AL12/AL8</f>
        <v>#REF!</v>
      </c>
      <c r="AN13" s="35" t="e">
        <f t="shared" ref="AN13:AP13" si="29">AN12/AN8</f>
        <v>#REF!</v>
      </c>
      <c r="AP13" s="224">
        <f t="shared" si="29"/>
        <v>0.56051072567563498</v>
      </c>
      <c r="AQ13" s="140"/>
    </row>
    <row r="14" spans="2:43">
      <c r="B14" s="98"/>
      <c r="C14" s="72"/>
      <c r="D14" s="72"/>
      <c r="E14" s="104"/>
      <c r="F14" s="72"/>
      <c r="G14" s="73"/>
      <c r="H14" s="74"/>
      <c r="I14" s="73"/>
      <c r="J14" s="74"/>
      <c r="K14" s="75"/>
      <c r="L14" s="76"/>
      <c r="M14" s="75"/>
      <c r="N14" s="76"/>
      <c r="O14" s="238"/>
      <c r="P14" s="238"/>
      <c r="Q14" s="237"/>
      <c r="R14" s="238"/>
      <c r="T14" s="72"/>
      <c r="V14" s="74"/>
      <c r="X14" s="76"/>
      <c r="Z14" s="238"/>
      <c r="AA14" s="140"/>
      <c r="AB14" s="72"/>
      <c r="AD14" s="74"/>
      <c r="AF14" s="76"/>
      <c r="AH14" s="238"/>
      <c r="AI14" s="140"/>
      <c r="AJ14" s="72"/>
      <c r="AL14" s="74"/>
      <c r="AN14" s="76"/>
      <c r="AP14" s="238"/>
      <c r="AQ14" s="140"/>
    </row>
    <row r="15" spans="2:43">
      <c r="B15" s="30" t="s">
        <v>14</v>
      </c>
      <c r="C15" s="50" t="e">
        <f>SUM(Sheet4:Sheet5!C15)</f>
        <v>#DIV/0!</v>
      </c>
      <c r="D15" s="50" t="e">
        <f>SUM(Sheet4:Sheet5!D15)</f>
        <v>#DIV/0!</v>
      </c>
      <c r="E15" s="109" t="e">
        <f>SUM(Sheet4:Sheet5!E15)</f>
        <v>#DIV/0!</v>
      </c>
      <c r="F15" s="50" t="e">
        <f>SUM(Sheet4:Sheet5!F15)</f>
        <v>#DIV/0!</v>
      </c>
      <c r="G15" s="85" t="e">
        <f>SUM(Sheet4:Sheet5!G15)</f>
        <v>#DIV/0!</v>
      </c>
      <c r="H15" s="51" t="e">
        <f>SUM(Sheet4:Sheet5!H15)</f>
        <v>#DIV/0!</v>
      </c>
      <c r="I15" s="85" t="e">
        <f>SUM(Sheet4:Sheet5!I15)</f>
        <v>#DIV/0!</v>
      </c>
      <c r="J15" s="51" t="e">
        <f>SUM(Sheet4:Sheet5!J15)</f>
        <v>#DIV/0!</v>
      </c>
      <c r="K15" s="87">
        <f>SUM(Sheet4:Sheet5!K15)</f>
        <v>0</v>
      </c>
      <c r="L15" s="52">
        <f>SUM(Sheet4:Sheet5!L15)</f>
        <v>0</v>
      </c>
      <c r="M15" s="87">
        <f>SUM(Sheet4:Sheet5!M15)</f>
        <v>0</v>
      </c>
      <c r="N15" s="52">
        <f>SUM(Sheet4:Sheet5!N15)</f>
        <v>0</v>
      </c>
      <c r="O15" s="193">
        <f>SUM(Sheet4:Sheet5!O15)</f>
        <v>0</v>
      </c>
      <c r="P15" s="193">
        <f>SUM(Sheet4:Sheet5!P15)</f>
        <v>0</v>
      </c>
      <c r="Q15" s="193">
        <f>SUM(Sheet4:Sheet5!Q15)</f>
        <v>0</v>
      </c>
      <c r="R15" s="193"/>
      <c r="S15" s="13"/>
      <c r="T15" s="50" t="e">
        <f>SUM(C15:F15)</f>
        <v>#DIV/0!</v>
      </c>
      <c r="V15" s="51" t="e">
        <f>SUM(G15:J15)</f>
        <v>#DIV/0!</v>
      </c>
      <c r="X15" s="52">
        <f>SUM(K15:N15)</f>
        <v>0</v>
      </c>
      <c r="Z15" s="193">
        <f>SUM(O15:R15)</f>
        <v>0</v>
      </c>
      <c r="AA15" s="140"/>
      <c r="AB15" s="50" t="e">
        <f>SUM('P &amp; L'!#REF!)</f>
        <v>#REF!</v>
      </c>
      <c r="AD15" s="51" t="e">
        <f>SUM('P &amp; L'!#REF!)</f>
        <v>#REF!</v>
      </c>
      <c r="AF15" s="52" t="e">
        <f>SUM('P &amp; L'!#REF!)</f>
        <v>#REF!</v>
      </c>
      <c r="AH15" s="193">
        <f>SUM('P &amp; L'!C9:F10)</f>
        <v>466746</v>
      </c>
      <c r="AI15" s="141"/>
      <c r="AJ15" s="50" t="e">
        <f>T15-AB15</f>
        <v>#DIV/0!</v>
      </c>
      <c r="AL15" s="51" t="e">
        <f>V15-AD15</f>
        <v>#DIV/0!</v>
      </c>
      <c r="AN15" s="52" t="e">
        <f>X15-AF15</f>
        <v>#REF!</v>
      </c>
      <c r="AP15" s="193">
        <f>Z15-AH15</f>
        <v>-466746</v>
      </c>
      <c r="AQ15" s="140"/>
    </row>
    <row r="16" spans="2:43">
      <c r="B16" s="98"/>
      <c r="C16" s="46"/>
      <c r="D16" s="46"/>
      <c r="E16" s="108"/>
      <c r="F16" s="46"/>
      <c r="G16" s="68"/>
      <c r="H16" s="47"/>
      <c r="I16" s="68"/>
      <c r="J16" s="47"/>
      <c r="K16" s="69"/>
      <c r="L16" s="48"/>
      <c r="M16" s="69"/>
      <c r="N16" s="48"/>
      <c r="O16" s="192"/>
      <c r="P16" s="192"/>
      <c r="Q16" s="196"/>
      <c r="R16" s="192"/>
      <c r="T16" s="46"/>
      <c r="V16" s="47"/>
      <c r="X16" s="48"/>
      <c r="Z16" s="192"/>
      <c r="AA16" s="140"/>
      <c r="AB16" s="46"/>
      <c r="AD16" s="47"/>
      <c r="AF16" s="48"/>
      <c r="AH16" s="192"/>
      <c r="AI16" s="140"/>
      <c r="AJ16" s="46"/>
      <c r="AL16" s="47"/>
      <c r="AN16" s="48"/>
      <c r="AP16" s="192"/>
      <c r="AQ16" s="140"/>
    </row>
    <row r="17" spans="2:43">
      <c r="B17" s="99" t="s">
        <v>15</v>
      </c>
      <c r="C17" s="58" t="e">
        <f t="shared" ref="C17:N17" si="30">C12-C15</f>
        <v>#DIV/0!</v>
      </c>
      <c r="D17" s="58" t="e">
        <f t="shared" si="30"/>
        <v>#DIV/0!</v>
      </c>
      <c r="E17" s="125" t="e">
        <f t="shared" si="30"/>
        <v>#DIV/0!</v>
      </c>
      <c r="F17" s="58" t="e">
        <f t="shared" si="30"/>
        <v>#DIV/0!</v>
      </c>
      <c r="G17" s="126" t="e">
        <f t="shared" si="30"/>
        <v>#DIV/0!</v>
      </c>
      <c r="H17" s="59" t="e">
        <f t="shared" si="30"/>
        <v>#DIV/0!</v>
      </c>
      <c r="I17" s="126" t="e">
        <f t="shared" si="30"/>
        <v>#DIV/0!</v>
      </c>
      <c r="J17" s="59" t="e">
        <f t="shared" si="30"/>
        <v>#DIV/0!</v>
      </c>
      <c r="K17" s="127">
        <f t="shared" si="30"/>
        <v>0</v>
      </c>
      <c r="L17" s="60">
        <f t="shared" si="30"/>
        <v>0</v>
      </c>
      <c r="M17" s="127">
        <f t="shared" si="30"/>
        <v>0</v>
      </c>
      <c r="N17" s="60">
        <f t="shared" si="30"/>
        <v>0</v>
      </c>
      <c r="O17" s="194">
        <f t="shared" ref="O17" si="31">O12-O15</f>
        <v>0</v>
      </c>
      <c r="P17" s="194">
        <f t="shared" ref="P17:R17" si="32">P12-P15</f>
        <v>0</v>
      </c>
      <c r="Q17" s="235">
        <f t="shared" si="32"/>
        <v>0</v>
      </c>
      <c r="R17" s="194">
        <f t="shared" si="32"/>
        <v>0</v>
      </c>
      <c r="T17" s="58" t="e">
        <f t="shared" ref="T17:V17" si="33">T12-T15</f>
        <v>#DIV/0!</v>
      </c>
      <c r="V17" s="59" t="e">
        <f t="shared" si="33"/>
        <v>#DIV/0!</v>
      </c>
      <c r="X17" s="60">
        <f t="shared" ref="X17:Z17" si="34">X12-X15</f>
        <v>0</v>
      </c>
      <c r="Z17" s="194">
        <f t="shared" si="34"/>
        <v>0</v>
      </c>
      <c r="AA17" s="140"/>
      <c r="AB17" s="58" t="e">
        <f t="shared" ref="AB17" si="35">AB12-AB15</f>
        <v>#REF!</v>
      </c>
      <c r="AD17" s="59" t="e">
        <f t="shared" ref="AD17" si="36">AD12-AD15</f>
        <v>#REF!</v>
      </c>
      <c r="AF17" s="60" t="e">
        <f t="shared" ref="AF17:AH17" si="37">AF12-AF15</f>
        <v>#REF!</v>
      </c>
      <c r="AH17" s="194">
        <f t="shared" si="37"/>
        <v>72643</v>
      </c>
      <c r="AI17" s="140"/>
      <c r="AJ17" s="58" t="e">
        <f t="shared" ref="AJ17" si="38">AJ12-AJ15</f>
        <v>#REF!</v>
      </c>
      <c r="AL17" s="59" t="e">
        <f t="shared" ref="AL17" si="39">AL12-AL15</f>
        <v>#REF!</v>
      </c>
      <c r="AN17" s="60" t="e">
        <f t="shared" ref="AN17:AP17" si="40">AN12-AN15</f>
        <v>#REF!</v>
      </c>
      <c r="AP17" s="194">
        <f t="shared" si="40"/>
        <v>-72643</v>
      </c>
      <c r="AQ17" s="140"/>
    </row>
    <row r="18" spans="2:43">
      <c r="B18" s="30" t="s">
        <v>16</v>
      </c>
      <c r="C18" s="31" t="e">
        <f t="shared" ref="C18:N18" si="41">C17/C8</f>
        <v>#DIV/0!</v>
      </c>
      <c r="D18" s="31" t="e">
        <f t="shared" si="41"/>
        <v>#DIV/0!</v>
      </c>
      <c r="E18" s="77" t="e">
        <f t="shared" si="41"/>
        <v>#DIV/0!</v>
      </c>
      <c r="F18" s="31" t="e">
        <f t="shared" si="41"/>
        <v>#DIV/0!</v>
      </c>
      <c r="G18" s="32" t="e">
        <f t="shared" si="41"/>
        <v>#DIV/0!</v>
      </c>
      <c r="H18" s="33" t="e">
        <f t="shared" si="41"/>
        <v>#DIV/0!</v>
      </c>
      <c r="I18" s="32" t="e">
        <f t="shared" si="41"/>
        <v>#DIV/0!</v>
      </c>
      <c r="J18" s="33" t="e">
        <f t="shared" si="41"/>
        <v>#DIV/0!</v>
      </c>
      <c r="K18" s="34" t="e">
        <f t="shared" si="41"/>
        <v>#DIV/0!</v>
      </c>
      <c r="L18" s="35" t="e">
        <f t="shared" si="41"/>
        <v>#DIV/0!</v>
      </c>
      <c r="M18" s="34" t="e">
        <f t="shared" si="41"/>
        <v>#DIV/0!</v>
      </c>
      <c r="N18" s="35" t="e">
        <f t="shared" si="41"/>
        <v>#DIV/0!</v>
      </c>
      <c r="O18" s="224" t="e">
        <f t="shared" ref="O18" si="42">O17/O8</f>
        <v>#DIV/0!</v>
      </c>
      <c r="P18" s="224" t="e">
        <f t="shared" ref="P18:R18" si="43">P17/P8</f>
        <v>#DIV/0!</v>
      </c>
      <c r="Q18" s="236" t="e">
        <f t="shared" si="43"/>
        <v>#DIV/0!</v>
      </c>
      <c r="R18" s="224" t="e">
        <f t="shared" si="43"/>
        <v>#DIV/0!</v>
      </c>
      <c r="T18" s="31" t="e">
        <f t="shared" ref="T18:V18" si="44">T17/T8</f>
        <v>#DIV/0!</v>
      </c>
      <c r="V18" s="33" t="e">
        <f t="shared" si="44"/>
        <v>#DIV/0!</v>
      </c>
      <c r="X18" s="35" t="e">
        <f t="shared" ref="X18:Z18" si="45">X17/X8</f>
        <v>#DIV/0!</v>
      </c>
      <c r="Z18" s="224" t="e">
        <f t="shared" si="45"/>
        <v>#DIV/0!</v>
      </c>
      <c r="AA18" s="140"/>
      <c r="AB18" s="31" t="e">
        <f t="shared" ref="AB18" si="46">AB17/AB8</f>
        <v>#REF!</v>
      </c>
      <c r="AD18" s="33" t="e">
        <f t="shared" ref="AD18" si="47">AD17/AD8</f>
        <v>#REF!</v>
      </c>
      <c r="AF18" s="35" t="e">
        <f t="shared" ref="AF18:AH18" si="48">AF17/AF8</f>
        <v>#REF!</v>
      </c>
      <c r="AH18" s="224">
        <f t="shared" si="48"/>
        <v>7.5487599200679198E-2</v>
      </c>
      <c r="AI18" s="140"/>
      <c r="AJ18" s="31" t="e">
        <f t="shared" ref="AJ18" si="49">AJ17/AJ8</f>
        <v>#REF!</v>
      </c>
      <c r="AL18" s="33" t="e">
        <f t="shared" ref="AL18" si="50">AL17/AL8</f>
        <v>#REF!</v>
      </c>
      <c r="AN18" s="35" t="e">
        <f t="shared" ref="AN18:AP18" si="51">AN17/AN8</f>
        <v>#REF!</v>
      </c>
      <c r="AP18" s="224">
        <f t="shared" si="51"/>
        <v>7.5487599200679198E-2</v>
      </c>
      <c r="AQ18" s="140"/>
    </row>
    <row r="19" spans="2:43">
      <c r="B19" s="100"/>
      <c r="C19" s="23"/>
      <c r="D19" s="23"/>
      <c r="E19" s="105"/>
      <c r="F19" s="23"/>
      <c r="G19" s="24"/>
      <c r="H19" s="25"/>
      <c r="I19" s="24"/>
      <c r="J19" s="25"/>
      <c r="K19" s="26"/>
      <c r="L19" s="27"/>
      <c r="M19" s="26"/>
      <c r="N19" s="27"/>
      <c r="O19" s="240"/>
      <c r="P19" s="240"/>
      <c r="Q19" s="239"/>
      <c r="R19" s="240"/>
      <c r="T19" s="23"/>
      <c r="V19" s="25"/>
      <c r="X19" s="27"/>
      <c r="Z19" s="240"/>
      <c r="AA19" s="140"/>
      <c r="AB19" s="23"/>
      <c r="AD19" s="25"/>
      <c r="AF19" s="27"/>
      <c r="AH19" s="240"/>
      <c r="AI19" s="140"/>
      <c r="AJ19" s="23"/>
      <c r="AL19" s="25"/>
      <c r="AN19" s="27"/>
      <c r="AP19" s="240"/>
      <c r="AQ19" s="140"/>
    </row>
    <row r="20" spans="2:43">
      <c r="B20" s="30" t="s">
        <v>17</v>
      </c>
      <c r="C20" s="88">
        <f>SUM(Sheet4:Sheet5!C20)</f>
        <v>-10654</v>
      </c>
      <c r="D20" s="88">
        <f>SUM(Sheet4:Sheet5!D20)</f>
        <v>4990</v>
      </c>
      <c r="E20" s="110">
        <f>SUM(Sheet4:Sheet5!E20)</f>
        <v>13166</v>
      </c>
      <c r="F20" s="88">
        <f>SUM(Sheet4:Sheet5!F20)</f>
        <v>-86393</v>
      </c>
      <c r="G20" s="89">
        <f>SUM(Sheet4:Sheet5!G20)</f>
        <v>-23571</v>
      </c>
      <c r="H20" s="90">
        <f>SUM(Sheet4:Sheet5!H20)</f>
        <v>9923</v>
      </c>
      <c r="I20" s="89">
        <f>SUM(Sheet4:Sheet5!I20)</f>
        <v>16304</v>
      </c>
      <c r="J20" s="90">
        <f>SUM(Sheet4:Sheet5!J20)</f>
        <v>0</v>
      </c>
      <c r="K20" s="86">
        <f>SUM(Sheet4:Sheet5!K20)</f>
        <v>0</v>
      </c>
      <c r="L20" s="121">
        <f>SUM(Sheet4:Sheet5!L20)</f>
        <v>0</v>
      </c>
      <c r="M20" s="86">
        <f>SUM(Sheet4:Sheet5!M20)</f>
        <v>0</v>
      </c>
      <c r="N20" s="128">
        <f>SUM(Sheet4:Sheet5!N20)</f>
        <v>0</v>
      </c>
      <c r="O20" s="214">
        <f>SUM(Sheet4:Sheet5!O20)</f>
        <v>0</v>
      </c>
      <c r="P20" s="214">
        <f>SUM(Sheet4:Sheet5!P20)</f>
        <v>0</v>
      </c>
      <c r="Q20" s="214">
        <f>SUM(Sheet4:Sheet5!Q20)</f>
        <v>0</v>
      </c>
      <c r="R20" s="214"/>
      <c r="T20" s="88">
        <f>SUM(C20:F20)</f>
        <v>-78891</v>
      </c>
      <c r="V20" s="90">
        <f>SUM(G20:J20)</f>
        <v>2656</v>
      </c>
      <c r="X20" s="128">
        <f>SUM(K20:N20)</f>
        <v>0</v>
      </c>
      <c r="Z20" s="193">
        <f t="shared" ref="Z20:Z21" si="52">SUM(O20:R20)</f>
        <v>0</v>
      </c>
      <c r="AA20" s="140"/>
      <c r="AB20" s="88" t="e">
        <f>SUM('P &amp; L'!#REF!)</f>
        <v>#REF!</v>
      </c>
      <c r="AD20" s="90" t="e">
        <f>SUM('P &amp; L'!#REF!)</f>
        <v>#REF!</v>
      </c>
      <c r="AF20" s="128" t="e">
        <f>SUM('P &amp; L'!#REF!)</f>
        <v>#REF!</v>
      </c>
      <c r="AH20" s="193">
        <f>SUM('P &amp; L'!C15:F16)</f>
        <v>100575</v>
      </c>
      <c r="AI20" s="140"/>
      <c r="AJ20" s="88" t="e">
        <f>SUM(T20:T22)-AB20</f>
        <v>#DIV/0!</v>
      </c>
      <c r="AL20" s="90" t="e">
        <f>SUM(V20:V22)-AD20</f>
        <v>#DIV/0!</v>
      </c>
      <c r="AN20" s="128" t="e">
        <f>SUM(X20:X22)-AF20</f>
        <v>#REF!</v>
      </c>
      <c r="AP20" s="193">
        <f>SUM(Z20:Z22)-AH20</f>
        <v>-100575</v>
      </c>
      <c r="AQ20" s="140"/>
    </row>
    <row r="21" spans="2:43">
      <c r="B21" s="30" t="s">
        <v>18</v>
      </c>
      <c r="C21" s="88" t="e">
        <f>SUM(Sheet4:Sheet5!C21)</f>
        <v>#DIV/0!</v>
      </c>
      <c r="D21" s="88" t="e">
        <f>SUM(Sheet4:Sheet5!D21)</f>
        <v>#DIV/0!</v>
      </c>
      <c r="E21" s="88" t="e">
        <f>SUM(Sheet4:Sheet5!E21)</f>
        <v>#DIV/0!</v>
      </c>
      <c r="F21" s="88" t="e">
        <f>SUM(Sheet4:Sheet5!F21)</f>
        <v>#DIV/0!</v>
      </c>
      <c r="G21" s="89" t="e">
        <f>SUM(Sheet4:Sheet5!G21)</f>
        <v>#DIV/0!</v>
      </c>
      <c r="H21" s="90" t="e">
        <f>SUM(Sheet4:Sheet5!H21)</f>
        <v>#DIV/0!</v>
      </c>
      <c r="I21" s="90" t="e">
        <f>SUM(Sheet4:Sheet5!I21)</f>
        <v>#DIV/0!</v>
      </c>
      <c r="J21" s="90" t="e">
        <f>SUM(Sheet4:Sheet5!J21)</f>
        <v>#DIV/0!</v>
      </c>
      <c r="K21" s="86">
        <f>SUM(Sheet4:Sheet5!K21)</f>
        <v>0</v>
      </c>
      <c r="L21" s="121">
        <f>SUM(Sheet4:Sheet5!L21)</f>
        <v>0</v>
      </c>
      <c r="M21" s="86">
        <f>SUM(Sheet4:Sheet5!M21)</f>
        <v>0</v>
      </c>
      <c r="N21" s="128">
        <f>SUM(Sheet4:Sheet5!N21)</f>
        <v>0</v>
      </c>
      <c r="O21" s="214">
        <f>SUM(Sheet4:Sheet5!O21)</f>
        <v>0</v>
      </c>
      <c r="P21" s="214">
        <f>SUM(Sheet4:Sheet5!P21)</f>
        <v>0</v>
      </c>
      <c r="Q21" s="214">
        <f>SUM(Sheet4:Sheet5!Q21)</f>
        <v>0</v>
      </c>
      <c r="R21" s="214"/>
      <c r="T21" s="88" t="e">
        <f>SUM(C21:F21)</f>
        <v>#DIV/0!</v>
      </c>
      <c r="V21" s="90" t="e">
        <f>SUM(G21:J21)</f>
        <v>#DIV/0!</v>
      </c>
      <c r="X21" s="128">
        <f>SUM(K21:N21)</f>
        <v>0</v>
      </c>
      <c r="Z21" s="193">
        <f t="shared" si="52"/>
        <v>0</v>
      </c>
      <c r="AA21" s="140"/>
      <c r="AB21" s="88"/>
      <c r="AD21" s="90"/>
      <c r="AF21" s="128"/>
      <c r="AH21" s="193"/>
      <c r="AI21" s="140"/>
      <c r="AJ21" s="88"/>
      <c r="AL21" s="90"/>
      <c r="AN21" s="128"/>
      <c r="AP21" s="193"/>
      <c r="AQ21" s="140"/>
    </row>
    <row r="22" spans="2:43">
      <c r="B22" s="30" t="s">
        <v>19</v>
      </c>
      <c r="C22" s="88">
        <f>SUM(Sheet4:Sheet5!C22)</f>
        <v>0</v>
      </c>
      <c r="D22" s="88">
        <f>SUM(Sheet4:Sheet5!D22)</f>
        <v>0</v>
      </c>
      <c r="E22" s="88">
        <f>SUM(Sheet4:Sheet5!E22)</f>
        <v>0</v>
      </c>
      <c r="F22" s="88">
        <f>SUM(Sheet4:Sheet5!F22)</f>
        <v>0</v>
      </c>
      <c r="G22" s="89">
        <f>SUM(Sheet4:Sheet5!G22)</f>
        <v>0</v>
      </c>
      <c r="H22" s="90">
        <f>SUM(Sheet4:Sheet5!H22)</f>
        <v>0</v>
      </c>
      <c r="I22" s="90">
        <f>SUM(Sheet4:Sheet5!I22)</f>
        <v>0</v>
      </c>
      <c r="J22" s="90">
        <f>SUM(Sheet4:Sheet5!J22)</f>
        <v>0</v>
      </c>
      <c r="K22" s="86">
        <f>SUM(Sheet4:Sheet5!K22)</f>
        <v>0</v>
      </c>
      <c r="L22" s="121">
        <f>SUM(Sheet4:Sheet5!L22)</f>
        <v>0</v>
      </c>
      <c r="M22" s="86">
        <f>SUM(Sheet4:Sheet5!M22)</f>
        <v>0</v>
      </c>
      <c r="N22" s="128">
        <f>SUM(Sheet4:Sheet5!N22)</f>
        <v>0</v>
      </c>
      <c r="O22" s="214">
        <f>SUM(Sheet4:Sheet5!O22)</f>
        <v>0</v>
      </c>
      <c r="P22" s="214">
        <f>SUM(Sheet4:Sheet5!P22)</f>
        <v>0</v>
      </c>
      <c r="Q22" s="214">
        <f>SUM(Sheet4:Sheet5!Q22)</f>
        <v>0</v>
      </c>
      <c r="R22" s="214"/>
      <c r="T22" s="88">
        <f>SUM(C22:F22)</f>
        <v>0</v>
      </c>
      <c r="V22" s="90">
        <f>SUM(G22:J22)</f>
        <v>0</v>
      </c>
      <c r="X22" s="128">
        <f>SUM(K22:N22)</f>
        <v>0</v>
      </c>
      <c r="Z22" s="193">
        <f>SUM(O22:R22)</f>
        <v>0</v>
      </c>
      <c r="AA22" s="140"/>
      <c r="AB22" s="88"/>
      <c r="AD22" s="90"/>
      <c r="AF22" s="128"/>
      <c r="AH22" s="193"/>
      <c r="AI22" s="140"/>
      <c r="AJ22" s="88"/>
      <c r="AL22" s="90"/>
      <c r="AN22" s="128"/>
      <c r="AP22" s="193"/>
      <c r="AQ22" s="140"/>
    </row>
    <row r="23" spans="2:43">
      <c r="B23" s="101"/>
      <c r="C23" s="88"/>
      <c r="D23" s="88"/>
      <c r="E23" s="110"/>
      <c r="F23" s="88"/>
      <c r="G23" s="89"/>
      <c r="H23" s="90"/>
      <c r="I23" s="89"/>
      <c r="J23" s="90"/>
      <c r="K23" s="86"/>
      <c r="L23" s="121"/>
      <c r="M23" s="86"/>
      <c r="N23" s="128"/>
      <c r="O23" s="214"/>
      <c r="P23" s="212"/>
      <c r="Q23" s="203"/>
      <c r="R23" s="214"/>
      <c r="T23" s="88"/>
      <c r="V23" s="90"/>
      <c r="X23" s="128"/>
      <c r="Z23" s="214"/>
      <c r="AA23" s="140"/>
      <c r="AB23" s="88"/>
      <c r="AD23" s="90"/>
      <c r="AF23" s="128"/>
      <c r="AH23" s="214"/>
      <c r="AI23" s="140"/>
      <c r="AJ23" s="88"/>
      <c r="AL23" s="90"/>
      <c r="AN23" s="128"/>
      <c r="AP23" s="214"/>
      <c r="AQ23" s="140"/>
    </row>
    <row r="24" spans="2:43">
      <c r="B24" s="99" t="s">
        <v>20</v>
      </c>
      <c r="C24" s="58" t="e">
        <f>C17-C20-C21-C22</f>
        <v>#DIV/0!</v>
      </c>
      <c r="D24" s="58" t="e">
        <f t="shared" ref="D24:F24" si="53">D17-D20-D21-D22</f>
        <v>#DIV/0!</v>
      </c>
      <c r="E24" s="125" t="e">
        <f t="shared" si="53"/>
        <v>#DIV/0!</v>
      </c>
      <c r="F24" s="58" t="e">
        <f t="shared" si="53"/>
        <v>#DIV/0!</v>
      </c>
      <c r="G24" s="126" t="e">
        <f>G17-G20-G21-G22</f>
        <v>#DIV/0!</v>
      </c>
      <c r="H24" s="59" t="e">
        <f t="shared" ref="H24:N24" si="54">H17-H20-H21-H22</f>
        <v>#DIV/0!</v>
      </c>
      <c r="I24" s="126" t="e">
        <f t="shared" si="54"/>
        <v>#DIV/0!</v>
      </c>
      <c r="J24" s="59" t="e">
        <f t="shared" si="54"/>
        <v>#DIV/0!</v>
      </c>
      <c r="K24" s="127">
        <f t="shared" si="54"/>
        <v>0</v>
      </c>
      <c r="L24" s="60">
        <f t="shared" si="54"/>
        <v>0</v>
      </c>
      <c r="M24" s="127">
        <f t="shared" si="54"/>
        <v>0</v>
      </c>
      <c r="N24" s="60">
        <f t="shared" si="54"/>
        <v>0</v>
      </c>
      <c r="O24" s="194">
        <f t="shared" ref="O24" si="55">O17-O20-O21-O22</f>
        <v>0</v>
      </c>
      <c r="P24" s="194">
        <f t="shared" ref="P24:R24" si="56">P17-P20-P21-P22</f>
        <v>0</v>
      </c>
      <c r="Q24" s="235">
        <f t="shared" si="56"/>
        <v>0</v>
      </c>
      <c r="R24" s="194">
        <f t="shared" si="56"/>
        <v>0</v>
      </c>
      <c r="T24" s="58" t="e">
        <f t="shared" ref="T24:V24" si="57">T17-T20-T21-T22</f>
        <v>#DIV/0!</v>
      </c>
      <c r="V24" s="59" t="e">
        <f t="shared" si="57"/>
        <v>#DIV/0!</v>
      </c>
      <c r="X24" s="60">
        <f t="shared" ref="X24:Z24" si="58">X17-X20-X21-X22</f>
        <v>0</v>
      </c>
      <c r="Z24" s="194">
        <f t="shared" si="58"/>
        <v>0</v>
      </c>
      <c r="AA24" s="140"/>
      <c r="AB24" s="58" t="e">
        <f t="shared" ref="AB24" si="59">AB17-AB20-AB21-AB22</f>
        <v>#REF!</v>
      </c>
      <c r="AD24" s="59" t="e">
        <f t="shared" ref="AD24" si="60">AD17-AD20-AD21-AD22</f>
        <v>#REF!</v>
      </c>
      <c r="AF24" s="60" t="e">
        <f t="shared" ref="AF24:AH24" si="61">AF17-AF20-AF21-AF22</f>
        <v>#REF!</v>
      </c>
      <c r="AH24" s="194">
        <f t="shared" si="61"/>
        <v>-27932</v>
      </c>
      <c r="AI24" s="140"/>
      <c r="AJ24" s="58" t="e">
        <f t="shared" ref="AJ24" si="62">AJ17-AJ20-AJ21-AJ22</f>
        <v>#REF!</v>
      </c>
      <c r="AL24" s="59" t="e">
        <f t="shared" ref="AL24" si="63">AL17-AL20-AL21-AL22</f>
        <v>#REF!</v>
      </c>
      <c r="AN24" s="60" t="e">
        <f t="shared" ref="AN24:AP24" si="64">AN17-AN20-AN21-AN22</f>
        <v>#REF!</v>
      </c>
      <c r="AP24" s="194">
        <f t="shared" si="64"/>
        <v>27932</v>
      </c>
      <c r="AQ24" s="140"/>
    </row>
    <row r="25" spans="2:43">
      <c r="B25" s="30" t="s">
        <v>21</v>
      </c>
      <c r="C25" s="77" t="e">
        <f>C24/C8</f>
        <v>#DIV/0!</v>
      </c>
      <c r="D25" s="77" t="e">
        <f t="shared" ref="D25:F25" si="65">D24/D8</f>
        <v>#DIV/0!</v>
      </c>
      <c r="E25" s="77" t="e">
        <f t="shared" si="65"/>
        <v>#DIV/0!</v>
      </c>
      <c r="F25" s="77" t="e">
        <f t="shared" si="65"/>
        <v>#DIV/0!</v>
      </c>
      <c r="G25" s="32" t="e">
        <f>G24/G8</f>
        <v>#DIV/0!</v>
      </c>
      <c r="H25" s="32" t="e">
        <f t="shared" ref="H25:N25" si="66">H24/H8</f>
        <v>#DIV/0!</v>
      </c>
      <c r="I25" s="32" t="e">
        <f t="shared" si="66"/>
        <v>#DIV/0!</v>
      </c>
      <c r="J25" s="32" t="e">
        <f t="shared" si="66"/>
        <v>#DIV/0!</v>
      </c>
      <c r="K25" s="34" t="e">
        <f t="shared" si="66"/>
        <v>#DIV/0!</v>
      </c>
      <c r="L25" s="34" t="e">
        <f t="shared" si="66"/>
        <v>#DIV/0!</v>
      </c>
      <c r="M25" s="34" t="e">
        <f t="shared" si="66"/>
        <v>#DIV/0!</v>
      </c>
      <c r="N25" s="34" t="e">
        <f t="shared" si="66"/>
        <v>#DIV/0!</v>
      </c>
      <c r="O25" s="236" t="e">
        <f t="shared" ref="O25" si="67">O24/O8</f>
        <v>#DIV/0!</v>
      </c>
      <c r="P25" s="236" t="e">
        <f t="shared" ref="P25:R25" si="68">P24/P8</f>
        <v>#DIV/0!</v>
      </c>
      <c r="Q25" s="236" t="e">
        <f t="shared" si="68"/>
        <v>#DIV/0!</v>
      </c>
      <c r="R25" s="236" t="e">
        <f t="shared" si="68"/>
        <v>#DIV/0!</v>
      </c>
      <c r="T25" s="77" t="e">
        <f t="shared" ref="T25:V25" si="69">T24/T8</f>
        <v>#DIV/0!</v>
      </c>
      <c r="V25" s="32" t="e">
        <f t="shared" si="69"/>
        <v>#DIV/0!</v>
      </c>
      <c r="X25" s="34" t="e">
        <f t="shared" ref="X25:Z25" si="70">X24/X8</f>
        <v>#DIV/0!</v>
      </c>
      <c r="Z25" s="236" t="e">
        <f t="shared" si="70"/>
        <v>#DIV/0!</v>
      </c>
      <c r="AA25" s="140"/>
      <c r="AB25" s="77" t="e">
        <f t="shared" ref="AB25" si="71">AB24/AB8</f>
        <v>#REF!</v>
      </c>
      <c r="AD25" s="32" t="e">
        <f t="shared" ref="AD25" si="72">AD24/AD8</f>
        <v>#REF!</v>
      </c>
      <c r="AF25" s="34" t="e">
        <f t="shared" ref="AF25:AH25" si="73">AF24/AF8</f>
        <v>#REF!</v>
      </c>
      <c r="AH25" s="236">
        <f t="shared" si="73"/>
        <v>-2.902577840773882E-2</v>
      </c>
      <c r="AI25" s="140"/>
      <c r="AJ25" s="77" t="e">
        <f t="shared" ref="AJ25" si="74">AJ24/AJ8</f>
        <v>#REF!</v>
      </c>
      <c r="AL25" s="32" t="e">
        <f t="shared" ref="AL25" si="75">AL24/AL8</f>
        <v>#REF!</v>
      </c>
      <c r="AN25" s="34" t="e">
        <f t="shared" ref="AN25:AP25" si="76">AN24/AN8</f>
        <v>#REF!</v>
      </c>
      <c r="AP25" s="236">
        <f t="shared" si="76"/>
        <v>-2.902577840773882E-2</v>
      </c>
      <c r="AQ25" s="140"/>
    </row>
    <row r="26" spans="2:43" ht="15.75">
      <c r="B26" s="7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1"/>
      <c r="U26" s="140"/>
      <c r="V26" s="140"/>
      <c r="W26" s="140"/>
      <c r="X26" s="140"/>
      <c r="Y26" s="140"/>
      <c r="Z26" s="140"/>
      <c r="AA26" s="140"/>
      <c r="AB26" s="11"/>
      <c r="AC26" s="140"/>
      <c r="AD26" s="140"/>
      <c r="AE26" s="140"/>
      <c r="AF26" s="140"/>
      <c r="AG26" s="140"/>
      <c r="AH26" s="140"/>
      <c r="AI26" s="140"/>
      <c r="AJ26" s="11"/>
      <c r="AK26" s="140"/>
      <c r="AL26" s="140"/>
      <c r="AM26" s="140"/>
      <c r="AN26" s="140"/>
      <c r="AO26" s="140"/>
      <c r="AP26" s="140"/>
      <c r="AQ26" s="140"/>
    </row>
    <row r="27" spans="2:43" ht="33" customHeight="1">
      <c r="B27" s="300" t="s">
        <v>22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187"/>
      <c r="P27" s="187"/>
      <c r="Q27" s="187"/>
      <c r="R27" s="187"/>
      <c r="T27" s="137"/>
      <c r="AB27" s="137"/>
      <c r="AJ27" s="137"/>
    </row>
    <row r="28" spans="2:43" ht="15.75" thickBot="1"/>
    <row r="29" spans="2:43" ht="16.5" thickBot="1">
      <c r="B29" s="153" t="s">
        <v>87</v>
      </c>
      <c r="C29" s="291">
        <v>2016</v>
      </c>
      <c r="D29" s="291"/>
      <c r="E29" s="291"/>
      <c r="F29" s="292"/>
      <c r="G29" s="293">
        <v>2017</v>
      </c>
      <c r="H29" s="294"/>
      <c r="I29" s="294"/>
      <c r="J29" s="295"/>
      <c r="K29" s="296">
        <v>2018</v>
      </c>
      <c r="L29" s="297"/>
      <c r="M29" s="297"/>
      <c r="N29" s="298"/>
      <c r="O29" s="301">
        <v>2019</v>
      </c>
      <c r="P29" s="302"/>
      <c r="Q29" s="302"/>
      <c r="R29" s="303"/>
    </row>
    <row r="30" spans="2:43">
      <c r="B30" s="53" t="s">
        <v>1</v>
      </c>
      <c r="C30" s="152" t="s">
        <v>2</v>
      </c>
      <c r="D30" s="144" t="s">
        <v>3</v>
      </c>
      <c r="E30" s="144" t="s">
        <v>4</v>
      </c>
      <c r="F30" s="145" t="s">
        <v>5</v>
      </c>
      <c r="G30" s="146" t="s">
        <v>2</v>
      </c>
      <c r="H30" s="146" t="s">
        <v>3</v>
      </c>
      <c r="I30" s="146" t="s">
        <v>4</v>
      </c>
      <c r="J30" s="147" t="s">
        <v>5</v>
      </c>
      <c r="K30" s="148" t="s">
        <v>2</v>
      </c>
      <c r="L30" s="148" t="s">
        <v>3</v>
      </c>
      <c r="M30" s="148" t="s">
        <v>4</v>
      </c>
      <c r="N30" s="149" t="s">
        <v>5</v>
      </c>
      <c r="O30" s="241" t="s">
        <v>2</v>
      </c>
      <c r="P30" s="241" t="s">
        <v>3</v>
      </c>
      <c r="Q30" s="241" t="s">
        <v>4</v>
      </c>
      <c r="R30" s="242" t="s">
        <v>5</v>
      </c>
    </row>
    <row r="31" spans="2:43">
      <c r="B31" s="99" t="s">
        <v>9</v>
      </c>
      <c r="C31" s="58" t="e">
        <f>'P &amp; L'!#REF!</f>
        <v>#REF!</v>
      </c>
      <c r="D31" s="58" t="e">
        <f>'P &amp; L'!#REF!</f>
        <v>#REF!</v>
      </c>
      <c r="E31" s="58" t="e">
        <f>'P &amp; L'!#REF!</f>
        <v>#REF!</v>
      </c>
      <c r="F31" s="58" t="e">
        <f>'P &amp; L'!#REF!</f>
        <v>#REF!</v>
      </c>
      <c r="G31" s="59" t="e">
        <f>'P &amp; L'!#REF!</f>
        <v>#REF!</v>
      </c>
      <c r="H31" s="59" t="e">
        <f>'P &amp; L'!#REF!</f>
        <v>#REF!</v>
      </c>
      <c r="I31" s="59" t="e">
        <f>'P &amp; L'!#REF!</f>
        <v>#REF!</v>
      </c>
      <c r="J31" s="59" t="e">
        <f>'P &amp; L'!#REF!</f>
        <v>#REF!</v>
      </c>
      <c r="K31" s="60" t="e">
        <f>'P &amp; L'!#REF!</f>
        <v>#REF!</v>
      </c>
      <c r="L31" s="60" t="e">
        <f>'P &amp; L'!#REF!</f>
        <v>#REF!</v>
      </c>
      <c r="M31" s="60" t="e">
        <f>'P &amp; L'!#REF!</f>
        <v>#REF!</v>
      </c>
      <c r="N31" s="60" t="e">
        <f>'P &amp; L'!#REF!</f>
        <v>#REF!</v>
      </c>
      <c r="O31" s="194">
        <f>'P &amp; L'!C5</f>
        <v>223259</v>
      </c>
      <c r="P31" s="194">
        <f>'P &amp; L'!D5</f>
        <v>250705</v>
      </c>
      <c r="Q31" s="194">
        <f>'P &amp; L'!E5</f>
        <v>242630</v>
      </c>
      <c r="R31" s="194">
        <f>'P &amp; L'!F5</f>
        <v>245723</v>
      </c>
    </row>
    <row r="32" spans="2:43">
      <c r="B32" s="67"/>
      <c r="C32" s="46"/>
      <c r="D32" s="123"/>
      <c r="E32" s="108"/>
      <c r="F32" s="123"/>
      <c r="G32" s="68"/>
      <c r="H32" s="124"/>
      <c r="I32" s="68"/>
      <c r="J32" s="124"/>
      <c r="K32" s="69"/>
      <c r="L32" s="120"/>
      <c r="M32" s="69"/>
      <c r="N32" s="120"/>
      <c r="O32" s="196"/>
      <c r="P32" s="211"/>
      <c r="Q32" s="196"/>
      <c r="R32" s="211"/>
    </row>
    <row r="33" spans="2:29">
      <c r="B33" s="36" t="s">
        <v>10</v>
      </c>
      <c r="C33" s="50" t="e">
        <f>'P &amp; L'!#REF!</f>
        <v>#REF!</v>
      </c>
      <c r="D33" s="50" t="e">
        <f>'P &amp; L'!#REF!</f>
        <v>#REF!</v>
      </c>
      <c r="E33" s="109" t="e">
        <f>'P &amp; L'!#REF!</f>
        <v>#REF!</v>
      </c>
      <c r="F33" s="50" t="e">
        <f>'P &amp; L'!#REF!</f>
        <v>#REF!</v>
      </c>
      <c r="G33" s="85" t="e">
        <f>'P &amp; L'!#REF!</f>
        <v>#REF!</v>
      </c>
      <c r="H33" s="51" t="e">
        <f>'P &amp; L'!#REF!</f>
        <v>#REF!</v>
      </c>
      <c r="I33" s="85" t="e">
        <f>'P &amp; L'!#REF!</f>
        <v>#REF!</v>
      </c>
      <c r="J33" s="51" t="e">
        <f>'P &amp; L'!#REF!</f>
        <v>#REF!</v>
      </c>
      <c r="K33" s="87" t="e">
        <f>'P &amp; L'!#REF!</f>
        <v>#REF!</v>
      </c>
      <c r="L33" s="52" t="e">
        <f>'P &amp; L'!#REF!</f>
        <v>#REF!</v>
      </c>
      <c r="M33" s="87" t="e">
        <f>'P &amp; L'!#REF!</f>
        <v>#REF!</v>
      </c>
      <c r="N33" s="52" t="e">
        <f>'P &amp; L'!#REF!</f>
        <v>#REF!</v>
      </c>
      <c r="O33" s="204">
        <f>'P &amp; L'!C7</f>
        <v>73124</v>
      </c>
      <c r="P33" s="193">
        <f>'P &amp; L'!D7</f>
        <v>88753</v>
      </c>
      <c r="Q33" s="204">
        <f>'P &amp; L'!E7</f>
        <v>72868</v>
      </c>
      <c r="R33" s="193">
        <f>'P &amp; L'!F7</f>
        <v>69811</v>
      </c>
      <c r="X33" s="273"/>
      <c r="Y33" s="282"/>
      <c r="Z33" s="277"/>
      <c r="AA33" s="277"/>
      <c r="AB33" s="277"/>
      <c r="AC33" s="277"/>
    </row>
    <row r="34" spans="2:29">
      <c r="B34" s="36" t="s">
        <v>11</v>
      </c>
      <c r="C34" s="50" t="e">
        <f>'P &amp; L'!#REF!</f>
        <v>#REF!</v>
      </c>
      <c r="D34" s="50" t="e">
        <f>'P &amp; L'!#REF!</f>
        <v>#REF!</v>
      </c>
      <c r="E34" s="109" t="e">
        <f>'P &amp; L'!#REF!</f>
        <v>#REF!</v>
      </c>
      <c r="F34" s="50" t="e">
        <f>'P &amp; L'!#REF!</f>
        <v>#REF!</v>
      </c>
      <c r="G34" s="85" t="e">
        <f>'P &amp; L'!#REF!</f>
        <v>#REF!</v>
      </c>
      <c r="H34" s="51" t="e">
        <f>'P &amp; L'!#REF!</f>
        <v>#REF!</v>
      </c>
      <c r="I34" s="85" t="e">
        <f>'P &amp; L'!#REF!</f>
        <v>#REF!</v>
      </c>
      <c r="J34" s="51" t="e">
        <f>'P &amp; L'!#REF!</f>
        <v>#REF!</v>
      </c>
      <c r="K34" s="87" t="e">
        <f>'P &amp; L'!#REF!</f>
        <v>#REF!</v>
      </c>
      <c r="L34" s="52" t="e">
        <f>'P &amp; L'!#REF!</f>
        <v>#REF!</v>
      </c>
      <c r="M34" s="87" t="e">
        <f>'P &amp; L'!#REF!</f>
        <v>#REF!</v>
      </c>
      <c r="N34" s="52" t="e">
        <f>'P &amp; L'!#REF!</f>
        <v>#REF!</v>
      </c>
      <c r="O34" s="204">
        <f>'P &amp; L'!C8</f>
        <v>23857</v>
      </c>
      <c r="P34" s="193">
        <f>'P &amp; L'!D8</f>
        <v>24694</v>
      </c>
      <c r="Q34" s="204">
        <f>'P &amp; L'!E8</f>
        <v>28170</v>
      </c>
      <c r="R34" s="193">
        <f>'P &amp; L'!F8</f>
        <v>41651</v>
      </c>
      <c r="X34" s="273"/>
      <c r="Y34" s="277"/>
      <c r="Z34" s="277"/>
      <c r="AA34" s="277"/>
      <c r="AB34" s="279"/>
      <c r="AC34" s="277"/>
    </row>
    <row r="35" spans="2:29">
      <c r="B35" s="97" t="s">
        <v>12</v>
      </c>
      <c r="C35" s="58" t="e">
        <f t="shared" ref="C35:M35" si="77">C31-C33-C34</f>
        <v>#REF!</v>
      </c>
      <c r="D35" s="58" t="e">
        <f t="shared" si="77"/>
        <v>#REF!</v>
      </c>
      <c r="E35" s="125" t="e">
        <f t="shared" si="77"/>
        <v>#REF!</v>
      </c>
      <c r="F35" s="58" t="e">
        <f t="shared" si="77"/>
        <v>#REF!</v>
      </c>
      <c r="G35" s="126" t="e">
        <f t="shared" si="77"/>
        <v>#REF!</v>
      </c>
      <c r="H35" s="59" t="e">
        <f t="shared" si="77"/>
        <v>#REF!</v>
      </c>
      <c r="I35" s="126" t="e">
        <f t="shared" si="77"/>
        <v>#REF!</v>
      </c>
      <c r="J35" s="59" t="e">
        <f t="shared" si="77"/>
        <v>#REF!</v>
      </c>
      <c r="K35" s="127" t="e">
        <f t="shared" si="77"/>
        <v>#REF!</v>
      </c>
      <c r="L35" s="60" t="e">
        <f t="shared" si="77"/>
        <v>#REF!</v>
      </c>
      <c r="M35" s="127" t="e">
        <f t="shared" si="77"/>
        <v>#REF!</v>
      </c>
      <c r="N35" s="60" t="e">
        <f>N31-N33-N34</f>
        <v>#REF!</v>
      </c>
      <c r="O35" s="235">
        <f t="shared" ref="O35:Q35" si="78">O31-O33-O34</f>
        <v>126278</v>
      </c>
      <c r="P35" s="194">
        <f t="shared" si="78"/>
        <v>137258</v>
      </c>
      <c r="Q35" s="235">
        <f t="shared" si="78"/>
        <v>141592</v>
      </c>
      <c r="R35" s="194">
        <f>R31-R33-R34</f>
        <v>134261</v>
      </c>
      <c r="X35" s="273"/>
      <c r="Y35" s="277"/>
      <c r="Z35" s="277"/>
      <c r="AA35" s="277"/>
      <c r="AB35" s="279"/>
      <c r="AC35" s="277"/>
    </row>
    <row r="36" spans="2:29">
      <c r="B36" s="36" t="s">
        <v>13</v>
      </c>
      <c r="C36" s="31" t="e">
        <f t="shared" ref="C36:N36" si="79">C35/C31</f>
        <v>#REF!</v>
      </c>
      <c r="D36" s="31" t="e">
        <f t="shared" si="79"/>
        <v>#REF!</v>
      </c>
      <c r="E36" s="77" t="e">
        <f t="shared" si="79"/>
        <v>#REF!</v>
      </c>
      <c r="F36" s="31" t="e">
        <f t="shared" si="79"/>
        <v>#REF!</v>
      </c>
      <c r="G36" s="32" t="e">
        <f t="shared" si="79"/>
        <v>#REF!</v>
      </c>
      <c r="H36" s="33" t="e">
        <f t="shared" si="79"/>
        <v>#REF!</v>
      </c>
      <c r="I36" s="32" t="e">
        <f t="shared" si="79"/>
        <v>#REF!</v>
      </c>
      <c r="J36" s="33" t="e">
        <f t="shared" si="79"/>
        <v>#REF!</v>
      </c>
      <c r="K36" s="34" t="e">
        <f t="shared" si="79"/>
        <v>#REF!</v>
      </c>
      <c r="L36" s="35" t="e">
        <f t="shared" si="79"/>
        <v>#REF!</v>
      </c>
      <c r="M36" s="34" t="e">
        <f t="shared" si="79"/>
        <v>#REF!</v>
      </c>
      <c r="N36" s="35" t="e">
        <f t="shared" si="79"/>
        <v>#REF!</v>
      </c>
      <c r="O36" s="236">
        <f t="shared" ref="O36:R36" si="80">O35/O31</f>
        <v>0.56561213657680098</v>
      </c>
      <c r="P36" s="224">
        <f t="shared" si="80"/>
        <v>0.54748808360423606</v>
      </c>
      <c r="Q36" s="236">
        <f t="shared" si="80"/>
        <v>0.58357169352512051</v>
      </c>
      <c r="R36" s="224">
        <f t="shared" si="80"/>
        <v>0.54639166866756472</v>
      </c>
      <c r="X36" s="273"/>
      <c r="Y36" s="277"/>
      <c r="Z36" s="277"/>
      <c r="AA36" s="277"/>
      <c r="AB36" s="279"/>
      <c r="AC36" s="277"/>
    </row>
    <row r="37" spans="2:29">
      <c r="B37" s="150"/>
      <c r="C37" s="72"/>
      <c r="D37" s="72"/>
      <c r="E37" s="104"/>
      <c r="F37" s="72"/>
      <c r="G37" s="73"/>
      <c r="H37" s="74"/>
      <c r="I37" s="73"/>
      <c r="J37" s="74"/>
      <c r="K37" s="75"/>
      <c r="L37" s="76"/>
      <c r="M37" s="75"/>
      <c r="N37" s="76"/>
      <c r="O37" s="237"/>
      <c r="P37" s="238"/>
      <c r="Q37" s="237"/>
      <c r="R37" s="238"/>
      <c r="X37" s="273"/>
      <c r="Y37" s="277"/>
      <c r="Z37" s="277"/>
      <c r="AA37" s="277"/>
      <c r="AB37" s="279"/>
      <c r="AC37" s="277"/>
    </row>
    <row r="38" spans="2:29">
      <c r="B38" s="36" t="s">
        <v>14</v>
      </c>
      <c r="C38" s="50" t="e">
        <f>SUM('P &amp; L'!#REF!)</f>
        <v>#REF!</v>
      </c>
      <c r="D38" s="50" t="e">
        <f>SUM('P &amp; L'!#REF!)</f>
        <v>#REF!</v>
      </c>
      <c r="E38" s="109" t="e">
        <f>SUM('P &amp; L'!#REF!)</f>
        <v>#REF!</v>
      </c>
      <c r="F38" s="50" t="e">
        <f>SUM('P &amp; L'!#REF!)</f>
        <v>#REF!</v>
      </c>
      <c r="G38" s="85" t="e">
        <f>SUM('P &amp; L'!#REF!)</f>
        <v>#REF!</v>
      </c>
      <c r="H38" s="51" t="e">
        <f>SUM('P &amp; L'!#REF!)</f>
        <v>#REF!</v>
      </c>
      <c r="I38" s="85" t="e">
        <f>SUM('P &amp; L'!#REF!)</f>
        <v>#REF!</v>
      </c>
      <c r="J38" s="51" t="e">
        <f>SUM('P &amp; L'!#REF!)</f>
        <v>#REF!</v>
      </c>
      <c r="K38" s="87" t="e">
        <f>SUM('P &amp; L'!#REF!)</f>
        <v>#REF!</v>
      </c>
      <c r="L38" s="52" t="e">
        <f>SUM('P &amp; L'!#REF!)</f>
        <v>#REF!</v>
      </c>
      <c r="M38" s="87" t="e">
        <f>SUM('P &amp; L'!#REF!)</f>
        <v>#REF!</v>
      </c>
      <c r="N38" s="52" t="e">
        <f>SUM('P &amp; L'!#REF!)</f>
        <v>#REF!</v>
      </c>
      <c r="O38" s="204">
        <f>SUM('P &amp; L'!C9:C10)</f>
        <v>117772</v>
      </c>
      <c r="P38" s="193">
        <f>SUM('P &amp; L'!D9:D10)</f>
        <v>114535</v>
      </c>
      <c r="Q38" s="204">
        <f>SUM('P &amp; L'!E9:E10)</f>
        <v>110698</v>
      </c>
      <c r="R38" s="193">
        <f>SUM('P &amp; L'!F9:F10)</f>
        <v>123741</v>
      </c>
      <c r="S38" s="13"/>
      <c r="X38" s="273"/>
      <c r="Y38" s="277"/>
      <c r="Z38" s="277"/>
      <c r="AA38" s="277"/>
      <c r="AB38" s="279"/>
      <c r="AC38" s="277"/>
    </row>
    <row r="39" spans="2:29">
      <c r="B39" s="150"/>
      <c r="C39" s="46"/>
      <c r="D39" s="46"/>
      <c r="E39" s="108"/>
      <c r="F39" s="46"/>
      <c r="G39" s="68"/>
      <c r="H39" s="47"/>
      <c r="I39" s="68"/>
      <c r="J39" s="47"/>
      <c r="K39" s="69"/>
      <c r="L39" s="48"/>
      <c r="M39" s="69"/>
      <c r="N39" s="48"/>
      <c r="O39" s="196"/>
      <c r="P39" s="192"/>
      <c r="Q39" s="196"/>
      <c r="R39" s="192"/>
      <c r="X39" s="273"/>
      <c r="Y39" s="277"/>
      <c r="Z39" s="277"/>
      <c r="AA39" s="277"/>
      <c r="AB39" s="279"/>
      <c r="AC39" s="277"/>
    </row>
    <row r="40" spans="2:29">
      <c r="B40" s="99" t="s">
        <v>15</v>
      </c>
      <c r="C40" s="58" t="e">
        <f t="shared" ref="C40:N40" si="81">C35-C38</f>
        <v>#REF!</v>
      </c>
      <c r="D40" s="58" t="e">
        <f t="shared" si="81"/>
        <v>#REF!</v>
      </c>
      <c r="E40" s="125" t="e">
        <f t="shared" si="81"/>
        <v>#REF!</v>
      </c>
      <c r="F40" s="58" t="e">
        <f t="shared" si="81"/>
        <v>#REF!</v>
      </c>
      <c r="G40" s="126" t="e">
        <f t="shared" si="81"/>
        <v>#REF!</v>
      </c>
      <c r="H40" s="59" t="e">
        <f t="shared" si="81"/>
        <v>#REF!</v>
      </c>
      <c r="I40" s="126" t="e">
        <f t="shared" si="81"/>
        <v>#REF!</v>
      </c>
      <c r="J40" s="59" t="e">
        <f t="shared" si="81"/>
        <v>#REF!</v>
      </c>
      <c r="K40" s="127" t="e">
        <f t="shared" si="81"/>
        <v>#REF!</v>
      </c>
      <c r="L40" s="60" t="e">
        <f t="shared" si="81"/>
        <v>#REF!</v>
      </c>
      <c r="M40" s="127" t="e">
        <f t="shared" si="81"/>
        <v>#REF!</v>
      </c>
      <c r="N40" s="60" t="e">
        <f t="shared" si="81"/>
        <v>#REF!</v>
      </c>
      <c r="O40" s="235">
        <f t="shared" ref="O40:R40" si="82">O35-O38</f>
        <v>8506</v>
      </c>
      <c r="P40" s="194">
        <f t="shared" si="82"/>
        <v>22723</v>
      </c>
      <c r="Q40" s="235">
        <f t="shared" si="82"/>
        <v>30894</v>
      </c>
      <c r="R40" s="194">
        <f t="shared" si="82"/>
        <v>10520</v>
      </c>
      <c r="X40" s="273"/>
      <c r="Y40" s="277"/>
      <c r="Z40" s="277"/>
      <c r="AA40" s="277"/>
      <c r="AB40" s="279"/>
      <c r="AC40" s="277"/>
    </row>
    <row r="41" spans="2:29">
      <c r="B41" s="36" t="s">
        <v>16</v>
      </c>
      <c r="C41" s="31" t="e">
        <f t="shared" ref="C41:N41" si="83">C40/C31</f>
        <v>#REF!</v>
      </c>
      <c r="D41" s="31" t="e">
        <f t="shared" si="83"/>
        <v>#REF!</v>
      </c>
      <c r="E41" s="77" t="e">
        <f t="shared" si="83"/>
        <v>#REF!</v>
      </c>
      <c r="F41" s="31" t="e">
        <f t="shared" si="83"/>
        <v>#REF!</v>
      </c>
      <c r="G41" s="32" t="e">
        <f t="shared" si="83"/>
        <v>#REF!</v>
      </c>
      <c r="H41" s="33" t="e">
        <f t="shared" si="83"/>
        <v>#REF!</v>
      </c>
      <c r="I41" s="32" t="e">
        <f t="shared" si="83"/>
        <v>#REF!</v>
      </c>
      <c r="J41" s="33" t="e">
        <f t="shared" si="83"/>
        <v>#REF!</v>
      </c>
      <c r="K41" s="34" t="e">
        <f t="shared" si="83"/>
        <v>#REF!</v>
      </c>
      <c r="L41" s="35" t="e">
        <f t="shared" si="83"/>
        <v>#REF!</v>
      </c>
      <c r="M41" s="34" t="e">
        <f t="shared" si="83"/>
        <v>#REF!</v>
      </c>
      <c r="N41" s="35" t="e">
        <f t="shared" si="83"/>
        <v>#REF!</v>
      </c>
      <c r="O41" s="236">
        <f t="shared" ref="O41:R41" si="84">O40/O31</f>
        <v>3.8099247958648927E-2</v>
      </c>
      <c r="P41" s="224">
        <f t="shared" si="84"/>
        <v>9.0636405336949805E-2</v>
      </c>
      <c r="Q41" s="236">
        <f t="shared" si="84"/>
        <v>0.12732967893500391</v>
      </c>
      <c r="R41" s="224">
        <f t="shared" si="84"/>
        <v>4.2812435140381647E-2</v>
      </c>
      <c r="X41" s="273"/>
      <c r="Y41" s="273"/>
      <c r="Z41" s="273"/>
      <c r="AA41" s="273"/>
      <c r="AB41" s="273"/>
      <c r="AC41" s="273"/>
    </row>
    <row r="42" spans="2:29">
      <c r="B42" s="151"/>
      <c r="C42" s="23"/>
      <c r="D42" s="23"/>
      <c r="E42" s="105"/>
      <c r="F42" s="23"/>
      <c r="G42" s="24"/>
      <c r="H42" s="25"/>
      <c r="I42" s="24"/>
      <c r="J42" s="25"/>
      <c r="K42" s="26"/>
      <c r="L42" s="27"/>
      <c r="M42" s="26"/>
      <c r="N42" s="27"/>
      <c r="O42" s="239"/>
      <c r="P42" s="240"/>
      <c r="Q42" s="239"/>
      <c r="R42" s="240"/>
      <c r="X42" s="273"/>
      <c r="Y42" s="273"/>
      <c r="Z42" s="273"/>
      <c r="AA42" s="273"/>
      <c r="AB42" s="273"/>
      <c r="AC42" s="273"/>
    </row>
    <row r="43" spans="2:29">
      <c r="B43" s="36" t="s">
        <v>91</v>
      </c>
      <c r="C43" s="88" t="e">
        <f>'P &amp; L'!#REF!</f>
        <v>#REF!</v>
      </c>
      <c r="D43" s="88" t="e">
        <f>'P &amp; L'!#REF!</f>
        <v>#REF!</v>
      </c>
      <c r="E43" s="110" t="e">
        <f>'P &amp; L'!#REF!</f>
        <v>#REF!</v>
      </c>
      <c r="F43" s="88" t="e">
        <f>'P &amp; L'!#REF!</f>
        <v>#REF!</v>
      </c>
      <c r="G43" s="89" t="e">
        <f>'P &amp; L'!#REF!</f>
        <v>#REF!</v>
      </c>
      <c r="H43" s="90" t="e">
        <f>'P &amp; L'!#REF!</f>
        <v>#REF!</v>
      </c>
      <c r="I43" s="89" t="e">
        <f>'P &amp; L'!#REF!</f>
        <v>#REF!</v>
      </c>
      <c r="J43" s="90" t="e">
        <f>'P &amp; L'!#REF!</f>
        <v>#REF!</v>
      </c>
      <c r="K43" s="86" t="e">
        <f>'P &amp; L'!#REF!</f>
        <v>#REF!</v>
      </c>
      <c r="L43" s="121" t="e">
        <f>'P &amp; L'!#REF!</f>
        <v>#REF!</v>
      </c>
      <c r="M43" s="86" t="e">
        <f>'P &amp; L'!#REF!</f>
        <v>#REF!</v>
      </c>
      <c r="N43" s="128" t="e">
        <f>'P &amp; L'!#REF!</f>
        <v>#REF!</v>
      </c>
      <c r="O43" s="203">
        <f>'P &amp; L'!C15</f>
        <v>19161</v>
      </c>
      <c r="P43" s="212">
        <f>'P &amp; L'!D15</f>
        <v>17732</v>
      </c>
      <c r="Q43" s="203">
        <f>'P &amp; L'!E15</f>
        <v>17725</v>
      </c>
      <c r="R43" s="214">
        <f>'P &amp; L'!F15</f>
        <v>14074</v>
      </c>
    </row>
    <row r="44" spans="2:29">
      <c r="B44" s="36" t="s">
        <v>19</v>
      </c>
      <c r="C44" s="88" t="e">
        <f>'P &amp; L'!#REF!</f>
        <v>#REF!</v>
      </c>
      <c r="D44" s="88" t="e">
        <f>'P &amp; L'!#REF!</f>
        <v>#REF!</v>
      </c>
      <c r="E44" s="88" t="e">
        <f>'P &amp; L'!#REF!</f>
        <v>#REF!</v>
      </c>
      <c r="F44" s="88" t="e">
        <f>'P &amp; L'!#REF!</f>
        <v>#REF!</v>
      </c>
      <c r="G44" s="89" t="e">
        <f>'P &amp; L'!#REF!</f>
        <v>#REF!</v>
      </c>
      <c r="H44" s="90" t="e">
        <f>'P &amp; L'!#REF!</f>
        <v>#REF!</v>
      </c>
      <c r="I44" s="90" t="e">
        <f>'P &amp; L'!#REF!</f>
        <v>#REF!</v>
      </c>
      <c r="J44" s="90" t="e">
        <f>'P &amp; L'!#REF!</f>
        <v>#REF!</v>
      </c>
      <c r="K44" s="86" t="e">
        <f>'P &amp; L'!#REF!</f>
        <v>#REF!</v>
      </c>
      <c r="L44" s="121" t="e">
        <f>'P &amp; L'!#REF!</f>
        <v>#REF!</v>
      </c>
      <c r="M44" s="86" t="e">
        <f>'P &amp; L'!#REF!</f>
        <v>#REF!</v>
      </c>
      <c r="N44" s="128" t="e">
        <f>'P &amp; L'!#REF!</f>
        <v>#REF!</v>
      </c>
      <c r="O44" s="203">
        <f>'P &amp; L'!C16</f>
        <v>0</v>
      </c>
      <c r="P44" s="212">
        <f>'P &amp; L'!D16</f>
        <v>0</v>
      </c>
      <c r="Q44" s="203">
        <f>'P &amp; L'!E16</f>
        <v>0</v>
      </c>
      <c r="R44" s="214">
        <f>'P &amp; L'!F16</f>
        <v>31883</v>
      </c>
    </row>
    <row r="45" spans="2:29">
      <c r="B45" s="71"/>
      <c r="C45" s="88"/>
      <c r="D45" s="88"/>
      <c r="E45" s="110"/>
      <c r="F45" s="88"/>
      <c r="G45" s="89"/>
      <c r="H45" s="90"/>
      <c r="I45" s="89"/>
      <c r="J45" s="90"/>
      <c r="K45" s="86"/>
      <c r="L45" s="121"/>
      <c r="M45" s="86"/>
      <c r="N45" s="128"/>
      <c r="O45" s="203"/>
      <c r="P45" s="212"/>
      <c r="Q45" s="203"/>
      <c r="R45" s="214"/>
    </row>
    <row r="46" spans="2:29" s="263" customFormat="1">
      <c r="B46" s="99" t="s">
        <v>20</v>
      </c>
      <c r="C46" s="253" t="e">
        <f>C40-C43-C44</f>
        <v>#REF!</v>
      </c>
      <c r="D46" s="253" t="e">
        <f t="shared" ref="D46:N46" si="85">D40-D43-D44</f>
        <v>#REF!</v>
      </c>
      <c r="E46" s="254" t="e">
        <f t="shared" si="85"/>
        <v>#REF!</v>
      </c>
      <c r="F46" s="253" t="e">
        <f t="shared" si="85"/>
        <v>#REF!</v>
      </c>
      <c r="G46" s="255" t="e">
        <f t="shared" si="85"/>
        <v>#REF!</v>
      </c>
      <c r="H46" s="256" t="e">
        <f t="shared" si="85"/>
        <v>#REF!</v>
      </c>
      <c r="I46" s="255" t="e">
        <f t="shared" si="85"/>
        <v>#REF!</v>
      </c>
      <c r="J46" s="256" t="e">
        <f t="shared" si="85"/>
        <v>#REF!</v>
      </c>
      <c r="K46" s="257" t="e">
        <f t="shared" si="85"/>
        <v>#REF!</v>
      </c>
      <c r="L46" s="258" t="e">
        <f t="shared" si="85"/>
        <v>#REF!</v>
      </c>
      <c r="M46" s="257" t="e">
        <f t="shared" si="85"/>
        <v>#REF!</v>
      </c>
      <c r="N46" s="259" t="e">
        <f t="shared" si="85"/>
        <v>#REF!</v>
      </c>
      <c r="O46" s="260">
        <f t="shared" ref="O46:R46" si="86">O40-O43-O44</f>
        <v>-10655</v>
      </c>
      <c r="P46" s="261">
        <f t="shared" si="86"/>
        <v>4991</v>
      </c>
      <c r="Q46" s="260">
        <f t="shared" si="86"/>
        <v>13169</v>
      </c>
      <c r="R46" s="262">
        <f t="shared" si="86"/>
        <v>-35437</v>
      </c>
    </row>
    <row r="47" spans="2:29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39"/>
    </row>
    <row r="48" spans="2:29" ht="15.7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39"/>
    </row>
    <row r="49" spans="2:19" ht="15.75" thickBot="1">
      <c r="S49" s="139"/>
    </row>
    <row r="50" spans="2:19" ht="16.5" thickBot="1">
      <c r="B50" s="153" t="s">
        <v>89</v>
      </c>
      <c r="C50" s="291">
        <v>2016</v>
      </c>
      <c r="D50" s="291"/>
      <c r="E50" s="291"/>
      <c r="F50" s="292"/>
      <c r="G50" s="293">
        <v>2017</v>
      </c>
      <c r="H50" s="294"/>
      <c r="I50" s="294"/>
      <c r="J50" s="295"/>
      <c r="K50" s="296">
        <v>2018</v>
      </c>
      <c r="L50" s="297"/>
      <c r="M50" s="297"/>
      <c r="N50" s="298"/>
      <c r="O50" s="301">
        <v>2018</v>
      </c>
      <c r="P50" s="302"/>
      <c r="Q50" s="302"/>
      <c r="R50" s="303"/>
      <c r="S50" s="139"/>
    </row>
    <row r="51" spans="2:19">
      <c r="B51" s="53" t="s">
        <v>1</v>
      </c>
      <c r="C51" s="152" t="s">
        <v>2</v>
      </c>
      <c r="D51" s="144" t="s">
        <v>3</v>
      </c>
      <c r="E51" s="144" t="s">
        <v>4</v>
      </c>
      <c r="F51" s="145" t="s">
        <v>5</v>
      </c>
      <c r="G51" s="146" t="s">
        <v>2</v>
      </c>
      <c r="H51" s="146" t="s">
        <v>3</v>
      </c>
      <c r="I51" s="146" t="s">
        <v>4</v>
      </c>
      <c r="J51" s="147" t="s">
        <v>5</v>
      </c>
      <c r="K51" s="148" t="s">
        <v>2</v>
      </c>
      <c r="L51" s="148" t="s">
        <v>3</v>
      </c>
      <c r="M51" s="148" t="s">
        <v>4</v>
      </c>
      <c r="N51" s="149" t="s">
        <v>5</v>
      </c>
      <c r="O51" s="241" t="s">
        <v>2</v>
      </c>
      <c r="P51" s="241" t="s">
        <v>3</v>
      </c>
      <c r="Q51" s="241" t="s">
        <v>4</v>
      </c>
      <c r="R51" s="242" t="s">
        <v>5</v>
      </c>
    </row>
    <row r="52" spans="2:19">
      <c r="B52" s="99" t="s">
        <v>9</v>
      </c>
      <c r="C52" s="158" t="e">
        <f>C8-C31</f>
        <v>#REF!</v>
      </c>
      <c r="D52" s="158" t="e">
        <f t="shared" ref="D52:N52" si="87">D8-D31</f>
        <v>#REF!</v>
      </c>
      <c r="E52" s="158" t="e">
        <f t="shared" si="87"/>
        <v>#REF!</v>
      </c>
      <c r="F52" s="158" t="e">
        <f t="shared" si="87"/>
        <v>#REF!</v>
      </c>
      <c r="G52" s="159" t="e">
        <f t="shared" si="87"/>
        <v>#REF!</v>
      </c>
      <c r="H52" s="159" t="e">
        <f t="shared" si="87"/>
        <v>#REF!</v>
      </c>
      <c r="I52" s="159" t="e">
        <f t="shared" si="87"/>
        <v>#REF!</v>
      </c>
      <c r="J52" s="159" t="e">
        <f t="shared" si="87"/>
        <v>#REF!</v>
      </c>
      <c r="K52" s="160" t="e">
        <f t="shared" si="87"/>
        <v>#REF!</v>
      </c>
      <c r="L52" s="160" t="e">
        <f t="shared" si="87"/>
        <v>#REF!</v>
      </c>
      <c r="M52" s="160" t="e">
        <f t="shared" si="87"/>
        <v>#REF!</v>
      </c>
      <c r="N52" s="160" t="e">
        <f t="shared" si="87"/>
        <v>#REF!</v>
      </c>
      <c r="O52" s="243">
        <f t="shared" ref="O52:R52" si="88">O8-O31</f>
        <v>-223259</v>
      </c>
      <c r="P52" s="243">
        <f t="shared" si="88"/>
        <v>-250705</v>
      </c>
      <c r="Q52" s="243">
        <f t="shared" si="88"/>
        <v>-242630</v>
      </c>
      <c r="R52" s="243">
        <f t="shared" si="88"/>
        <v>-245723</v>
      </c>
    </row>
    <row r="53" spans="2:19">
      <c r="B53" s="67"/>
      <c r="C53" s="161"/>
      <c r="D53" s="162"/>
      <c r="E53" s="163"/>
      <c r="F53" s="162"/>
      <c r="G53" s="164"/>
      <c r="H53" s="165"/>
      <c r="I53" s="164"/>
      <c r="J53" s="165"/>
      <c r="K53" s="166"/>
      <c r="L53" s="167"/>
      <c r="M53" s="166"/>
      <c r="N53" s="167"/>
      <c r="O53" s="244"/>
      <c r="P53" s="245"/>
      <c r="Q53" s="244"/>
      <c r="R53" s="245"/>
    </row>
    <row r="54" spans="2:19">
      <c r="B54" s="36" t="s">
        <v>10</v>
      </c>
      <c r="C54" s="168" t="e">
        <f t="shared" ref="C54:N54" si="89">C10-C33</f>
        <v>#DIV/0!</v>
      </c>
      <c r="D54" s="168" t="e">
        <f t="shared" si="89"/>
        <v>#DIV/0!</v>
      </c>
      <c r="E54" s="169" t="e">
        <f t="shared" si="89"/>
        <v>#DIV/0!</v>
      </c>
      <c r="F54" s="168" t="e">
        <f t="shared" si="89"/>
        <v>#DIV/0!</v>
      </c>
      <c r="G54" s="170" t="e">
        <f t="shared" si="89"/>
        <v>#DIV/0!</v>
      </c>
      <c r="H54" s="171" t="e">
        <f t="shared" si="89"/>
        <v>#DIV/0!</v>
      </c>
      <c r="I54" s="170" t="e">
        <f t="shared" si="89"/>
        <v>#DIV/0!</v>
      </c>
      <c r="J54" s="171" t="e">
        <f t="shared" si="89"/>
        <v>#DIV/0!</v>
      </c>
      <c r="K54" s="172" t="e">
        <f t="shared" si="89"/>
        <v>#REF!</v>
      </c>
      <c r="L54" s="173" t="e">
        <f t="shared" si="89"/>
        <v>#REF!</v>
      </c>
      <c r="M54" s="172" t="e">
        <f t="shared" si="89"/>
        <v>#REF!</v>
      </c>
      <c r="N54" s="173" t="e">
        <f t="shared" si="89"/>
        <v>#REF!</v>
      </c>
      <c r="O54" s="246">
        <f t="shared" ref="O54:R54" si="90">O10-O33</f>
        <v>-73124</v>
      </c>
      <c r="P54" s="247">
        <f t="shared" si="90"/>
        <v>-88753</v>
      </c>
      <c r="Q54" s="246">
        <f t="shared" si="90"/>
        <v>-72868</v>
      </c>
      <c r="R54" s="247">
        <f t="shared" si="90"/>
        <v>-69811</v>
      </c>
    </row>
    <row r="55" spans="2:19">
      <c r="B55" s="36" t="s">
        <v>11</v>
      </c>
      <c r="C55" s="168" t="e">
        <f t="shared" ref="C55:N55" si="91">C11-C34</f>
        <v>#REF!</v>
      </c>
      <c r="D55" s="168" t="e">
        <f t="shared" si="91"/>
        <v>#REF!</v>
      </c>
      <c r="E55" s="169" t="e">
        <f t="shared" si="91"/>
        <v>#REF!</v>
      </c>
      <c r="F55" s="168" t="e">
        <f t="shared" si="91"/>
        <v>#REF!</v>
      </c>
      <c r="G55" s="170" t="e">
        <f t="shared" si="91"/>
        <v>#REF!</v>
      </c>
      <c r="H55" s="171" t="e">
        <f t="shared" si="91"/>
        <v>#REF!</v>
      </c>
      <c r="I55" s="170" t="e">
        <f t="shared" si="91"/>
        <v>#REF!</v>
      </c>
      <c r="J55" s="171" t="e">
        <f t="shared" si="91"/>
        <v>#REF!</v>
      </c>
      <c r="K55" s="172" t="e">
        <f t="shared" si="91"/>
        <v>#REF!</v>
      </c>
      <c r="L55" s="173" t="e">
        <f t="shared" si="91"/>
        <v>#REF!</v>
      </c>
      <c r="M55" s="172" t="e">
        <f t="shared" si="91"/>
        <v>#REF!</v>
      </c>
      <c r="N55" s="173" t="e">
        <f t="shared" si="91"/>
        <v>#REF!</v>
      </c>
      <c r="O55" s="246">
        <f t="shared" ref="O55:R55" si="92">O11-O34</f>
        <v>-23857</v>
      </c>
      <c r="P55" s="247">
        <f t="shared" si="92"/>
        <v>-24694</v>
      </c>
      <c r="Q55" s="246">
        <f t="shared" si="92"/>
        <v>-28170</v>
      </c>
      <c r="R55" s="247">
        <f t="shared" si="92"/>
        <v>-41651</v>
      </c>
    </row>
    <row r="56" spans="2:19">
      <c r="B56" s="97" t="s">
        <v>12</v>
      </c>
      <c r="C56" s="158" t="e">
        <f t="shared" ref="C56:N56" si="93">C12-C35</f>
        <v>#DIV/0!</v>
      </c>
      <c r="D56" s="158" t="e">
        <f t="shared" si="93"/>
        <v>#DIV/0!</v>
      </c>
      <c r="E56" s="174" t="e">
        <f t="shared" si="93"/>
        <v>#DIV/0!</v>
      </c>
      <c r="F56" s="158" t="e">
        <f t="shared" si="93"/>
        <v>#DIV/0!</v>
      </c>
      <c r="G56" s="175" t="e">
        <f t="shared" si="93"/>
        <v>#DIV/0!</v>
      </c>
      <c r="H56" s="159" t="e">
        <f t="shared" si="93"/>
        <v>#DIV/0!</v>
      </c>
      <c r="I56" s="175" t="e">
        <f t="shared" si="93"/>
        <v>#DIV/0!</v>
      </c>
      <c r="J56" s="159" t="e">
        <f t="shared" si="93"/>
        <v>#DIV/0!</v>
      </c>
      <c r="K56" s="176" t="e">
        <f t="shared" si="93"/>
        <v>#REF!</v>
      </c>
      <c r="L56" s="160" t="e">
        <f t="shared" si="93"/>
        <v>#REF!</v>
      </c>
      <c r="M56" s="176" t="e">
        <f t="shared" si="93"/>
        <v>#REF!</v>
      </c>
      <c r="N56" s="160" t="e">
        <f t="shared" si="93"/>
        <v>#REF!</v>
      </c>
      <c r="O56" s="248">
        <f t="shared" ref="O56:R56" si="94">O12-O35</f>
        <v>-126278</v>
      </c>
      <c r="P56" s="243">
        <f t="shared" si="94"/>
        <v>-137258</v>
      </c>
      <c r="Q56" s="248">
        <f t="shared" si="94"/>
        <v>-141592</v>
      </c>
      <c r="R56" s="243">
        <f t="shared" si="94"/>
        <v>-134261</v>
      </c>
    </row>
    <row r="57" spans="2:19">
      <c r="B57" s="36" t="s">
        <v>13</v>
      </c>
      <c r="C57" s="31" t="e">
        <f t="shared" ref="C57:N57" si="95">C56/C52</f>
        <v>#DIV/0!</v>
      </c>
      <c r="D57" s="31" t="e">
        <f t="shared" si="95"/>
        <v>#DIV/0!</v>
      </c>
      <c r="E57" s="77" t="e">
        <f t="shared" si="95"/>
        <v>#DIV/0!</v>
      </c>
      <c r="F57" s="31" t="e">
        <f t="shared" si="95"/>
        <v>#DIV/0!</v>
      </c>
      <c r="G57" s="32" t="e">
        <f t="shared" si="95"/>
        <v>#DIV/0!</v>
      </c>
      <c r="H57" s="33" t="e">
        <f t="shared" si="95"/>
        <v>#DIV/0!</v>
      </c>
      <c r="I57" s="32" t="e">
        <f t="shared" si="95"/>
        <v>#DIV/0!</v>
      </c>
      <c r="J57" s="33" t="e">
        <f t="shared" si="95"/>
        <v>#DIV/0!</v>
      </c>
      <c r="K57" s="34" t="e">
        <f t="shared" si="95"/>
        <v>#REF!</v>
      </c>
      <c r="L57" s="35" t="e">
        <f t="shared" si="95"/>
        <v>#REF!</v>
      </c>
      <c r="M57" s="34" t="e">
        <f t="shared" si="95"/>
        <v>#REF!</v>
      </c>
      <c r="N57" s="35" t="e">
        <f t="shared" si="95"/>
        <v>#REF!</v>
      </c>
      <c r="O57" s="236">
        <f t="shared" ref="O57:R57" si="96">O56/O52</f>
        <v>0.56561213657680098</v>
      </c>
      <c r="P57" s="224">
        <f t="shared" si="96"/>
        <v>0.54748808360423606</v>
      </c>
      <c r="Q57" s="236">
        <f t="shared" si="96"/>
        <v>0.58357169352512051</v>
      </c>
      <c r="R57" s="224">
        <f t="shared" si="96"/>
        <v>0.54639166866756472</v>
      </c>
    </row>
    <row r="58" spans="2:19">
      <c r="B58" s="150"/>
      <c r="C58" s="72"/>
      <c r="D58" s="72"/>
      <c r="E58" s="104"/>
      <c r="F58" s="72"/>
      <c r="G58" s="73"/>
      <c r="H58" s="74"/>
      <c r="I58" s="73"/>
      <c r="J58" s="74"/>
      <c r="K58" s="75"/>
      <c r="L58" s="76"/>
      <c r="M58" s="75"/>
      <c r="N58" s="76"/>
      <c r="O58" s="237"/>
      <c r="P58" s="238"/>
      <c r="Q58" s="237"/>
      <c r="R58" s="238"/>
    </row>
    <row r="59" spans="2:19">
      <c r="B59" s="36" t="s">
        <v>14</v>
      </c>
      <c r="C59" s="168" t="e">
        <f>C15-C38</f>
        <v>#DIV/0!</v>
      </c>
      <c r="D59" s="168" t="e">
        <f t="shared" ref="D59:N59" si="97">D15-D38</f>
        <v>#DIV/0!</v>
      </c>
      <c r="E59" s="169" t="e">
        <f t="shared" si="97"/>
        <v>#DIV/0!</v>
      </c>
      <c r="F59" s="168" t="e">
        <f t="shared" si="97"/>
        <v>#DIV/0!</v>
      </c>
      <c r="G59" s="170" t="e">
        <f t="shared" si="97"/>
        <v>#DIV/0!</v>
      </c>
      <c r="H59" s="171" t="e">
        <f t="shared" si="97"/>
        <v>#DIV/0!</v>
      </c>
      <c r="I59" s="170" t="e">
        <f t="shared" si="97"/>
        <v>#DIV/0!</v>
      </c>
      <c r="J59" s="171" t="e">
        <f t="shared" si="97"/>
        <v>#DIV/0!</v>
      </c>
      <c r="K59" s="172" t="e">
        <f t="shared" si="97"/>
        <v>#REF!</v>
      </c>
      <c r="L59" s="173" t="e">
        <f t="shared" si="97"/>
        <v>#REF!</v>
      </c>
      <c r="M59" s="172" t="e">
        <f t="shared" si="97"/>
        <v>#REF!</v>
      </c>
      <c r="N59" s="173" t="e">
        <f t="shared" si="97"/>
        <v>#REF!</v>
      </c>
      <c r="O59" s="246">
        <f>O15-O38</f>
        <v>-117772</v>
      </c>
      <c r="P59" s="247">
        <f t="shared" ref="P59:R59" si="98">P15-P38</f>
        <v>-114535</v>
      </c>
      <c r="Q59" s="246">
        <f t="shared" si="98"/>
        <v>-110698</v>
      </c>
      <c r="R59" s="247">
        <f t="shared" si="98"/>
        <v>-123741</v>
      </c>
      <c r="S59" s="13"/>
    </row>
    <row r="60" spans="2:19">
      <c r="B60" s="150"/>
      <c r="C60" s="161"/>
      <c r="D60" s="161"/>
      <c r="E60" s="163"/>
      <c r="F60" s="161"/>
      <c r="G60" s="164"/>
      <c r="H60" s="177"/>
      <c r="I60" s="164"/>
      <c r="J60" s="177"/>
      <c r="K60" s="166"/>
      <c r="L60" s="178"/>
      <c r="M60" s="166"/>
      <c r="N60" s="178"/>
      <c r="O60" s="244"/>
      <c r="P60" s="249"/>
      <c r="Q60" s="244"/>
      <c r="R60" s="249"/>
    </row>
    <row r="61" spans="2:19">
      <c r="B61" s="99" t="s">
        <v>15</v>
      </c>
      <c r="C61" s="158" t="e">
        <f t="shared" ref="C61:N61" si="99">C56-C59</f>
        <v>#DIV/0!</v>
      </c>
      <c r="D61" s="158" t="e">
        <f t="shared" si="99"/>
        <v>#DIV/0!</v>
      </c>
      <c r="E61" s="174" t="e">
        <f t="shared" si="99"/>
        <v>#DIV/0!</v>
      </c>
      <c r="F61" s="158" t="e">
        <f t="shared" si="99"/>
        <v>#DIV/0!</v>
      </c>
      <c r="G61" s="175" t="e">
        <f t="shared" si="99"/>
        <v>#DIV/0!</v>
      </c>
      <c r="H61" s="159" t="e">
        <f t="shared" si="99"/>
        <v>#DIV/0!</v>
      </c>
      <c r="I61" s="175" t="e">
        <f t="shared" si="99"/>
        <v>#DIV/0!</v>
      </c>
      <c r="J61" s="159" t="e">
        <f t="shared" si="99"/>
        <v>#DIV/0!</v>
      </c>
      <c r="K61" s="176" t="e">
        <f t="shared" si="99"/>
        <v>#REF!</v>
      </c>
      <c r="L61" s="160" t="e">
        <f t="shared" si="99"/>
        <v>#REF!</v>
      </c>
      <c r="M61" s="176" t="e">
        <f t="shared" si="99"/>
        <v>#REF!</v>
      </c>
      <c r="N61" s="160" t="e">
        <f t="shared" si="99"/>
        <v>#REF!</v>
      </c>
      <c r="O61" s="248">
        <f t="shared" ref="O61:R61" si="100">O56-O59</f>
        <v>-8506</v>
      </c>
      <c r="P61" s="243">
        <f t="shared" si="100"/>
        <v>-22723</v>
      </c>
      <c r="Q61" s="248">
        <f t="shared" si="100"/>
        <v>-30894</v>
      </c>
      <c r="R61" s="243">
        <f t="shared" si="100"/>
        <v>-10520</v>
      </c>
    </row>
    <row r="62" spans="2:19">
      <c r="B62" s="36" t="s">
        <v>16</v>
      </c>
      <c r="C62" s="31" t="e">
        <f t="shared" ref="C62:N62" si="101">C61/C52</f>
        <v>#DIV/0!</v>
      </c>
      <c r="D62" s="31" t="e">
        <f t="shared" si="101"/>
        <v>#DIV/0!</v>
      </c>
      <c r="E62" s="77" t="e">
        <f t="shared" si="101"/>
        <v>#DIV/0!</v>
      </c>
      <c r="F62" s="31" t="e">
        <f t="shared" si="101"/>
        <v>#DIV/0!</v>
      </c>
      <c r="G62" s="32" t="e">
        <f t="shared" si="101"/>
        <v>#DIV/0!</v>
      </c>
      <c r="H62" s="33" t="e">
        <f t="shared" si="101"/>
        <v>#DIV/0!</v>
      </c>
      <c r="I62" s="32" t="e">
        <f t="shared" si="101"/>
        <v>#DIV/0!</v>
      </c>
      <c r="J62" s="33" t="e">
        <f t="shared" si="101"/>
        <v>#DIV/0!</v>
      </c>
      <c r="K62" s="34" t="e">
        <f t="shared" si="101"/>
        <v>#REF!</v>
      </c>
      <c r="L62" s="35" t="e">
        <f t="shared" si="101"/>
        <v>#REF!</v>
      </c>
      <c r="M62" s="34" t="e">
        <f t="shared" si="101"/>
        <v>#REF!</v>
      </c>
      <c r="N62" s="35" t="e">
        <f t="shared" si="101"/>
        <v>#REF!</v>
      </c>
      <c r="O62" s="236">
        <f t="shared" ref="O62:R62" si="102">O61/O52</f>
        <v>3.8099247958648927E-2</v>
      </c>
      <c r="P62" s="224">
        <f t="shared" si="102"/>
        <v>9.0636405336949805E-2</v>
      </c>
      <c r="Q62" s="236">
        <f t="shared" si="102"/>
        <v>0.12732967893500391</v>
      </c>
      <c r="R62" s="224">
        <f t="shared" si="102"/>
        <v>4.2812435140381647E-2</v>
      </c>
    </row>
    <row r="63" spans="2:19">
      <c r="B63" s="151"/>
      <c r="C63" s="23"/>
      <c r="D63" s="23"/>
      <c r="E63" s="105"/>
      <c r="F63" s="23"/>
      <c r="G63" s="24"/>
      <c r="H63" s="25"/>
      <c r="I63" s="24"/>
      <c r="J63" s="25"/>
      <c r="K63" s="26"/>
      <c r="L63" s="27"/>
      <c r="M63" s="26"/>
      <c r="N63" s="27"/>
      <c r="O63" s="239"/>
      <c r="P63" s="240"/>
      <c r="Q63" s="239"/>
      <c r="R63" s="240"/>
    </row>
    <row r="64" spans="2:19">
      <c r="B64" s="36" t="s">
        <v>92</v>
      </c>
      <c r="C64" s="168" t="e">
        <f>SUM(C20:C21)-SUM(C43)</f>
        <v>#DIV/0!</v>
      </c>
      <c r="D64" s="179" t="e">
        <f t="shared" ref="D64:N64" si="103">SUM(D20:D21)-SUM(D43)</f>
        <v>#DIV/0!</v>
      </c>
      <c r="E64" s="180" t="e">
        <f t="shared" si="103"/>
        <v>#DIV/0!</v>
      </c>
      <c r="F64" s="179" t="e">
        <f t="shared" si="103"/>
        <v>#DIV/0!</v>
      </c>
      <c r="G64" s="181" t="e">
        <f t="shared" si="103"/>
        <v>#DIV/0!</v>
      </c>
      <c r="H64" s="182" t="e">
        <f t="shared" si="103"/>
        <v>#DIV/0!</v>
      </c>
      <c r="I64" s="181" t="e">
        <f t="shared" si="103"/>
        <v>#DIV/0!</v>
      </c>
      <c r="J64" s="182" t="e">
        <f t="shared" si="103"/>
        <v>#DIV/0!</v>
      </c>
      <c r="K64" s="183" t="e">
        <f t="shared" si="103"/>
        <v>#REF!</v>
      </c>
      <c r="L64" s="184" t="e">
        <f t="shared" si="103"/>
        <v>#REF!</v>
      </c>
      <c r="M64" s="183" t="e">
        <f t="shared" si="103"/>
        <v>#REF!</v>
      </c>
      <c r="N64" s="185" t="e">
        <f t="shared" si="103"/>
        <v>#REF!</v>
      </c>
      <c r="O64" s="250">
        <f t="shared" ref="O64:R64" si="104">SUM(O20:O21)-SUM(O43)</f>
        <v>-19161</v>
      </c>
      <c r="P64" s="251">
        <f t="shared" si="104"/>
        <v>-17732</v>
      </c>
      <c r="Q64" s="250">
        <f t="shared" si="104"/>
        <v>-17725</v>
      </c>
      <c r="R64" s="252">
        <f t="shared" si="104"/>
        <v>-14074</v>
      </c>
    </row>
    <row r="65" spans="2:20">
      <c r="B65" s="36" t="s">
        <v>19</v>
      </c>
      <c r="C65" s="168" t="e">
        <f>SUM(C22)-SUM(C44)</f>
        <v>#REF!</v>
      </c>
      <c r="D65" s="179" t="e">
        <f t="shared" ref="D65:N65" si="105">SUM(D22)-SUM(D44)</f>
        <v>#REF!</v>
      </c>
      <c r="E65" s="179" t="e">
        <f t="shared" si="105"/>
        <v>#REF!</v>
      </c>
      <c r="F65" s="179" t="e">
        <f t="shared" si="105"/>
        <v>#REF!</v>
      </c>
      <c r="G65" s="181" t="e">
        <f t="shared" si="105"/>
        <v>#REF!</v>
      </c>
      <c r="H65" s="182" t="e">
        <f t="shared" si="105"/>
        <v>#REF!</v>
      </c>
      <c r="I65" s="182" t="e">
        <f t="shared" si="105"/>
        <v>#REF!</v>
      </c>
      <c r="J65" s="182" t="e">
        <f t="shared" si="105"/>
        <v>#REF!</v>
      </c>
      <c r="K65" s="183" t="e">
        <f t="shared" si="105"/>
        <v>#REF!</v>
      </c>
      <c r="L65" s="184" t="e">
        <f t="shared" si="105"/>
        <v>#REF!</v>
      </c>
      <c r="M65" s="183" t="e">
        <f t="shared" si="105"/>
        <v>#REF!</v>
      </c>
      <c r="N65" s="185" t="e">
        <f t="shared" si="105"/>
        <v>#REF!</v>
      </c>
      <c r="O65" s="250">
        <f t="shared" ref="O65:R65" si="106">SUM(O22)-SUM(O44)</f>
        <v>0</v>
      </c>
      <c r="P65" s="251">
        <f t="shared" si="106"/>
        <v>0</v>
      </c>
      <c r="Q65" s="250">
        <f t="shared" si="106"/>
        <v>0</v>
      </c>
      <c r="R65" s="252">
        <f t="shared" si="106"/>
        <v>-31883</v>
      </c>
    </row>
    <row r="66" spans="2:20">
      <c r="B66" s="71"/>
      <c r="C66" s="179"/>
      <c r="D66" s="179"/>
      <c r="E66" s="180"/>
      <c r="F66" s="179"/>
      <c r="G66" s="181"/>
      <c r="H66" s="182"/>
      <c r="I66" s="181"/>
      <c r="J66" s="182"/>
      <c r="K66" s="183"/>
      <c r="L66" s="184"/>
      <c r="M66" s="183"/>
      <c r="N66" s="185"/>
      <c r="O66" s="250"/>
      <c r="P66" s="251"/>
      <c r="Q66" s="250"/>
      <c r="R66" s="252"/>
    </row>
    <row r="67" spans="2:20">
      <c r="B67" s="99" t="s">
        <v>20</v>
      </c>
      <c r="C67" s="253" t="e">
        <f>C61-C64-C65</f>
        <v>#DIV/0!</v>
      </c>
      <c r="D67" s="253" t="e">
        <f t="shared" ref="D67:N67" si="107">D61-D64-D65</f>
        <v>#DIV/0!</v>
      </c>
      <c r="E67" s="254" t="e">
        <f t="shared" si="107"/>
        <v>#DIV/0!</v>
      </c>
      <c r="F67" s="253" t="e">
        <f t="shared" si="107"/>
        <v>#DIV/0!</v>
      </c>
      <c r="G67" s="255" t="e">
        <f t="shared" si="107"/>
        <v>#DIV/0!</v>
      </c>
      <c r="H67" s="256" t="e">
        <f t="shared" si="107"/>
        <v>#DIV/0!</v>
      </c>
      <c r="I67" s="255" t="e">
        <f t="shared" si="107"/>
        <v>#DIV/0!</v>
      </c>
      <c r="J67" s="256" t="e">
        <f t="shared" si="107"/>
        <v>#DIV/0!</v>
      </c>
      <c r="K67" s="257" t="e">
        <f t="shared" si="107"/>
        <v>#REF!</v>
      </c>
      <c r="L67" s="258" t="e">
        <f t="shared" si="107"/>
        <v>#REF!</v>
      </c>
      <c r="M67" s="257" t="e">
        <f t="shared" si="107"/>
        <v>#REF!</v>
      </c>
      <c r="N67" s="259" t="e">
        <f t="shared" si="107"/>
        <v>#REF!</v>
      </c>
      <c r="O67" s="243">
        <f t="shared" ref="O67:R67" si="108">O61-O64-O65</f>
        <v>10655</v>
      </c>
      <c r="P67" s="243">
        <f t="shared" si="108"/>
        <v>-4991</v>
      </c>
      <c r="Q67" s="243">
        <f t="shared" si="108"/>
        <v>-13169</v>
      </c>
      <c r="R67" s="243">
        <f t="shared" si="108"/>
        <v>35437</v>
      </c>
    </row>
    <row r="68" spans="2:20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39"/>
      <c r="T68" s="139"/>
    </row>
    <row r="69" spans="2:20" ht="15.75">
      <c r="B69" s="156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39"/>
      <c r="T69" s="139"/>
    </row>
  </sheetData>
  <mergeCells count="16">
    <mergeCell ref="T3:Z3"/>
    <mergeCell ref="AB3:AH3"/>
    <mergeCell ref="AJ3:AP3"/>
    <mergeCell ref="C50:F50"/>
    <mergeCell ref="G50:J50"/>
    <mergeCell ref="K50:N50"/>
    <mergeCell ref="C3:F3"/>
    <mergeCell ref="G3:J3"/>
    <mergeCell ref="K3:N3"/>
    <mergeCell ref="B27:N27"/>
    <mergeCell ref="C29:F29"/>
    <mergeCell ref="G29:J29"/>
    <mergeCell ref="K29:N29"/>
    <mergeCell ref="O3:R3"/>
    <mergeCell ref="O29:R29"/>
    <mergeCell ref="O50:R50"/>
  </mergeCells>
  <pageMargins left="0.7" right="0.7" top="0.75" bottom="0.75" header="0.3" footer="0.3"/>
  <pageSetup paperSize="9" scale="57" orientation="landscape" horizontalDpi="1200" verticalDpi="1200" r:id="rId1"/>
  <colBreaks count="1" manualBreakCount="1">
    <brk id="26" min="1" max="26" man="1"/>
  </colBreaks>
  <ignoredErrors>
    <ignoredError sqref="C38:N38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5"/>
  <sheetViews>
    <sheetView view="pageBreakPreview" topLeftCell="A4" zoomScaleNormal="100" zoomScaleSheetLayoutView="100" workbookViewId="0">
      <selection activeCell="B2" sqref="B2"/>
    </sheetView>
  </sheetViews>
  <sheetFormatPr defaultRowHeight="15"/>
  <cols>
    <col min="1" max="1" width="2.42578125" customWidth="1"/>
    <col min="2" max="2" width="66.5703125" customWidth="1"/>
    <col min="3" max="10" width="10.5703125" customWidth="1"/>
    <col min="11" max="11" width="3" customWidth="1"/>
  </cols>
  <sheetData>
    <row r="1" spans="2:11" ht="15.75" thickBot="1"/>
    <row r="2" spans="2:11" ht="16.5" thickBot="1">
      <c r="B2" s="1" t="s">
        <v>67</v>
      </c>
      <c r="C2" s="189"/>
      <c r="D2" s="189"/>
      <c r="E2" s="189"/>
      <c r="F2" s="189"/>
      <c r="G2" s="189"/>
      <c r="H2" s="189"/>
      <c r="I2" s="189"/>
      <c r="J2" s="189"/>
      <c r="K2" s="15"/>
    </row>
    <row r="3" spans="2:11" ht="15.75" thickBot="1">
      <c r="B3" s="40" t="s">
        <v>23</v>
      </c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9"/>
    </row>
    <row r="4" spans="2:11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9"/>
    </row>
    <row r="5" spans="2:11">
      <c r="B5" s="45" t="s">
        <v>32</v>
      </c>
      <c r="C5" s="192">
        <v>-17780</v>
      </c>
      <c r="D5" s="192">
        <v>-391</v>
      </c>
      <c r="E5" s="192">
        <v>28431</v>
      </c>
      <c r="F5" s="192">
        <v>-33861</v>
      </c>
      <c r="G5" s="47">
        <v>-12428</v>
      </c>
      <c r="H5" s="47">
        <v>1247</v>
      </c>
      <c r="I5" s="47">
        <v>2064</v>
      </c>
      <c r="J5" s="47"/>
      <c r="K5" s="19"/>
    </row>
    <row r="6" spans="2:11">
      <c r="B6" s="49" t="s">
        <v>68</v>
      </c>
      <c r="C6" s="193">
        <v>-1835</v>
      </c>
      <c r="D6" s="193">
        <v>-1896</v>
      </c>
      <c r="E6" s="193">
        <v>-2025</v>
      </c>
      <c r="F6" s="193">
        <v>-2278</v>
      </c>
      <c r="G6" s="51">
        <v>-2938</v>
      </c>
      <c r="H6" s="51">
        <v>-338</v>
      </c>
      <c r="I6" s="51">
        <v>-509</v>
      </c>
      <c r="J6" s="51"/>
      <c r="K6" s="19"/>
    </row>
    <row r="7" spans="2:11">
      <c r="B7" s="49" t="s">
        <v>118</v>
      </c>
      <c r="C7" s="193">
        <v>7082</v>
      </c>
      <c r="D7" s="193">
        <v>7162</v>
      </c>
      <c r="E7" s="193">
        <v>7271</v>
      </c>
      <c r="F7" s="193">
        <v>7613</v>
      </c>
      <c r="G7" s="51">
        <v>7269</v>
      </c>
      <c r="H7" s="51">
        <v>7597</v>
      </c>
      <c r="I7" s="51">
        <v>6848</v>
      </c>
      <c r="J7" s="51"/>
      <c r="K7" s="19"/>
    </row>
    <row r="8" spans="2:11">
      <c r="B8" s="49" t="s">
        <v>76</v>
      </c>
      <c r="C8" s="193">
        <v>12079</v>
      </c>
      <c r="D8" s="193">
        <v>10570</v>
      </c>
      <c r="E8" s="193">
        <v>10454</v>
      </c>
      <c r="F8" s="193">
        <v>38344</v>
      </c>
      <c r="G8" s="51">
        <v>8432</v>
      </c>
      <c r="H8" s="51">
        <v>8599</v>
      </c>
      <c r="I8" s="51">
        <v>7588</v>
      </c>
      <c r="J8" s="51"/>
      <c r="K8" s="19"/>
    </row>
    <row r="9" spans="2:11">
      <c r="B9" s="49" t="s">
        <v>114</v>
      </c>
      <c r="C9" s="193">
        <v>-175</v>
      </c>
      <c r="D9" s="193">
        <v>-170</v>
      </c>
      <c r="E9" s="193">
        <v>121</v>
      </c>
      <c r="F9" s="193">
        <v>51</v>
      </c>
      <c r="G9" s="51">
        <v>285</v>
      </c>
      <c r="H9" s="51">
        <v>383</v>
      </c>
      <c r="I9" s="51">
        <v>549</v>
      </c>
      <c r="J9" s="51"/>
      <c r="K9" s="19"/>
    </row>
    <row r="10" spans="2:11">
      <c r="B10" s="49" t="s">
        <v>115</v>
      </c>
      <c r="C10" s="193">
        <v>88</v>
      </c>
      <c r="D10" s="193">
        <v>98</v>
      </c>
      <c r="E10" s="193">
        <v>81</v>
      </c>
      <c r="F10" s="193">
        <v>81</v>
      </c>
      <c r="G10" s="51">
        <v>-65</v>
      </c>
      <c r="H10" s="51">
        <v>-84</v>
      </c>
      <c r="I10" s="51">
        <v>-84</v>
      </c>
      <c r="J10" s="51"/>
      <c r="K10" s="19"/>
    </row>
    <row r="11" spans="2:11">
      <c r="B11" s="49"/>
      <c r="C11" s="193"/>
      <c r="D11" s="193"/>
      <c r="E11" s="193"/>
      <c r="F11" s="193"/>
      <c r="G11" s="51"/>
      <c r="H11" s="51"/>
      <c r="I11" s="51"/>
      <c r="J11" s="51"/>
      <c r="K11" s="19"/>
    </row>
    <row r="12" spans="2:11">
      <c r="B12" s="93" t="s">
        <v>69</v>
      </c>
      <c r="C12" s="193"/>
      <c r="D12" s="193"/>
      <c r="E12" s="193"/>
      <c r="F12" s="193"/>
      <c r="G12" s="51"/>
      <c r="H12" s="51"/>
      <c r="I12" s="51"/>
      <c r="J12" s="51"/>
      <c r="K12" s="19"/>
    </row>
    <row r="13" spans="2:11">
      <c r="B13" s="49" t="s">
        <v>70</v>
      </c>
      <c r="C13" s="193">
        <v>8240</v>
      </c>
      <c r="D13" s="193">
        <v>-2810</v>
      </c>
      <c r="E13" s="193">
        <v>-6865</v>
      </c>
      <c r="F13" s="193">
        <v>-2712</v>
      </c>
      <c r="G13" s="51">
        <v>2710</v>
      </c>
      <c r="H13" s="51">
        <v>7076</v>
      </c>
      <c r="I13" s="51">
        <v>5555</v>
      </c>
      <c r="J13" s="51"/>
      <c r="K13" s="19"/>
    </row>
    <row r="14" spans="2:11">
      <c r="B14" s="49" t="s">
        <v>71</v>
      </c>
      <c r="C14" s="193">
        <v>-10344</v>
      </c>
      <c r="D14" s="193">
        <v>-19133</v>
      </c>
      <c r="E14" s="193">
        <v>-16927</v>
      </c>
      <c r="F14" s="193">
        <v>19666</v>
      </c>
      <c r="G14" s="51">
        <v>3559</v>
      </c>
      <c r="H14" s="51">
        <v>91</v>
      </c>
      <c r="I14" s="51">
        <v>-2190</v>
      </c>
      <c r="J14" s="51"/>
      <c r="K14" s="19"/>
    </row>
    <row r="15" spans="2:11">
      <c r="B15" s="49" t="s">
        <v>116</v>
      </c>
      <c r="C15" s="193">
        <v>37202</v>
      </c>
      <c r="D15" s="193">
        <v>-47120</v>
      </c>
      <c r="E15" s="193">
        <v>804</v>
      </c>
      <c r="F15" s="193">
        <v>29668</v>
      </c>
      <c r="G15" s="51">
        <v>-21566</v>
      </c>
      <c r="H15" s="51">
        <v>35860</v>
      </c>
      <c r="I15" s="51">
        <v>-2204</v>
      </c>
      <c r="J15" s="51"/>
      <c r="K15" s="19"/>
    </row>
    <row r="16" spans="2:11">
      <c r="B16" s="49" t="s">
        <v>117</v>
      </c>
      <c r="C16" s="193">
        <v>951</v>
      </c>
      <c r="D16" s="193">
        <v>11452</v>
      </c>
      <c r="E16" s="193">
        <v>11818</v>
      </c>
      <c r="F16" s="193">
        <v>-34307</v>
      </c>
      <c r="G16" s="51">
        <v>7334</v>
      </c>
      <c r="H16" s="51">
        <v>3818</v>
      </c>
      <c r="I16" s="51">
        <v>-2706</v>
      </c>
      <c r="J16" s="51"/>
      <c r="K16" s="19"/>
    </row>
    <row r="17" spans="2:11">
      <c r="B17" s="49" t="s">
        <v>119</v>
      </c>
      <c r="C17" s="193">
        <v>-15838</v>
      </c>
      <c r="D17" s="193">
        <v>-3277</v>
      </c>
      <c r="E17" s="193">
        <v>24497</v>
      </c>
      <c r="F17" s="193">
        <v>16235</v>
      </c>
      <c r="G17" s="51">
        <v>-19116</v>
      </c>
      <c r="H17" s="51">
        <v>-45059</v>
      </c>
      <c r="I17" s="51">
        <v>3168</v>
      </c>
      <c r="J17" s="51"/>
      <c r="K17" s="19"/>
    </row>
    <row r="18" spans="2:11">
      <c r="B18" s="49" t="s">
        <v>120</v>
      </c>
      <c r="C18" s="193">
        <f>-32342+2414</f>
        <v>-29928</v>
      </c>
      <c r="D18" s="193">
        <f>605+2494</f>
        <v>3099</v>
      </c>
      <c r="E18" s="193">
        <f>-21167+4215</f>
        <v>-16952</v>
      </c>
      <c r="F18" s="193">
        <f>7251+3900</f>
        <v>11151</v>
      </c>
      <c r="G18" s="51">
        <f>10604+3224</f>
        <v>13828</v>
      </c>
      <c r="H18" s="51">
        <f>1402+3590</f>
        <v>4992</v>
      </c>
      <c r="I18" s="51">
        <v>6167</v>
      </c>
      <c r="J18" s="51"/>
      <c r="K18" s="19"/>
    </row>
    <row r="19" spans="2:11">
      <c r="B19" s="57" t="s">
        <v>72</v>
      </c>
      <c r="C19" s="194">
        <f t="shared" ref="C19:J19" si="0">SUM(C5:C18)</f>
        <v>-10258</v>
      </c>
      <c r="D19" s="194">
        <f t="shared" si="0"/>
        <v>-42416</v>
      </c>
      <c r="E19" s="194">
        <f t="shared" si="0"/>
        <v>40708</v>
      </c>
      <c r="F19" s="194">
        <f t="shared" si="0"/>
        <v>49651</v>
      </c>
      <c r="G19" s="59">
        <f t="shared" si="0"/>
        <v>-12696</v>
      </c>
      <c r="H19" s="59">
        <f t="shared" si="0"/>
        <v>24182</v>
      </c>
      <c r="I19" s="59">
        <f t="shared" si="0"/>
        <v>24246</v>
      </c>
      <c r="J19" s="59">
        <f t="shared" si="0"/>
        <v>0</v>
      </c>
      <c r="K19" s="19"/>
    </row>
    <row r="20" spans="2:11">
      <c r="B20" s="49"/>
      <c r="C20" s="193"/>
      <c r="D20" s="193"/>
      <c r="E20" s="193"/>
      <c r="F20" s="193"/>
      <c r="G20" s="51"/>
      <c r="H20" s="51"/>
      <c r="I20" s="51"/>
      <c r="J20" s="51"/>
      <c r="K20" s="19"/>
    </row>
    <row r="21" spans="2:11">
      <c r="B21" s="49" t="s">
        <v>73</v>
      </c>
      <c r="C21" s="193">
        <f>-7568-1299</f>
        <v>-8867</v>
      </c>
      <c r="D21" s="193">
        <f>-3096-1025</f>
        <v>-4121</v>
      </c>
      <c r="E21" s="193">
        <f>-5968-1701</f>
        <v>-7669</v>
      </c>
      <c r="F21" s="193">
        <f>-13242-1555</f>
        <v>-14797</v>
      </c>
      <c r="G21" s="51">
        <v>-5655</v>
      </c>
      <c r="H21" s="51">
        <v>-5312</v>
      </c>
      <c r="I21" s="51">
        <v>-5638</v>
      </c>
      <c r="J21" s="51"/>
      <c r="K21" s="19"/>
    </row>
    <row r="22" spans="2:11">
      <c r="B22" s="49" t="s">
        <v>141</v>
      </c>
      <c r="C22" s="193"/>
      <c r="D22" s="193">
        <v>-44765</v>
      </c>
      <c r="E22" s="193"/>
      <c r="F22" s="193"/>
      <c r="G22" s="51">
        <v>0</v>
      </c>
      <c r="H22" s="51">
        <v>-32491</v>
      </c>
      <c r="I22" s="51"/>
      <c r="J22" s="51"/>
      <c r="K22" s="19"/>
    </row>
    <row r="23" spans="2:11">
      <c r="B23" s="49" t="s">
        <v>142</v>
      </c>
      <c r="C23" s="193">
        <v>0</v>
      </c>
      <c r="D23" s="193">
        <v>0</v>
      </c>
      <c r="E23" s="193">
        <v>0</v>
      </c>
      <c r="F23" s="193"/>
      <c r="G23" s="51">
        <v>0</v>
      </c>
      <c r="H23" s="51">
        <v>0</v>
      </c>
      <c r="I23" s="51"/>
      <c r="J23" s="51"/>
      <c r="K23" s="19"/>
    </row>
    <row r="24" spans="2:11">
      <c r="B24" s="57" t="s">
        <v>74</v>
      </c>
      <c r="C24" s="194">
        <f t="shared" ref="C24:J24" si="1">SUM(C21:C23)</f>
        <v>-8867</v>
      </c>
      <c r="D24" s="194">
        <f t="shared" si="1"/>
        <v>-48886</v>
      </c>
      <c r="E24" s="194">
        <f t="shared" si="1"/>
        <v>-7669</v>
      </c>
      <c r="F24" s="194">
        <f t="shared" si="1"/>
        <v>-14797</v>
      </c>
      <c r="G24" s="59">
        <f t="shared" si="1"/>
        <v>-5655</v>
      </c>
      <c r="H24" s="59">
        <f t="shared" si="1"/>
        <v>-37803</v>
      </c>
      <c r="I24" s="59">
        <f t="shared" si="1"/>
        <v>-5638</v>
      </c>
      <c r="J24" s="59">
        <f t="shared" si="1"/>
        <v>0</v>
      </c>
      <c r="K24" s="19"/>
    </row>
    <row r="25" spans="2:11">
      <c r="B25" s="49"/>
      <c r="C25" s="193"/>
      <c r="D25" s="193"/>
      <c r="E25" s="193"/>
      <c r="F25" s="193"/>
      <c r="G25" s="51"/>
      <c r="H25" s="51"/>
      <c r="I25" s="51"/>
      <c r="J25" s="51"/>
      <c r="K25" s="19"/>
    </row>
    <row r="26" spans="2:11">
      <c r="B26" s="49" t="s">
        <v>121</v>
      </c>
      <c r="C26" s="193">
        <v>39764</v>
      </c>
      <c r="D26" s="193">
        <v>29269</v>
      </c>
      <c r="E26" s="193">
        <v>4000</v>
      </c>
      <c r="F26" s="193">
        <v>0</v>
      </c>
      <c r="G26" s="51">
        <v>35064</v>
      </c>
      <c r="H26" s="51">
        <v>147050</v>
      </c>
      <c r="I26" s="51">
        <v>0</v>
      </c>
      <c r="J26" s="51"/>
      <c r="K26" s="19"/>
    </row>
    <row r="27" spans="2:11">
      <c r="B27" s="49" t="s">
        <v>122</v>
      </c>
      <c r="C27" s="193">
        <v>0</v>
      </c>
      <c r="D27" s="193">
        <v>-7500</v>
      </c>
      <c r="E27" s="193">
        <v>-23248</v>
      </c>
      <c r="F27" s="193">
        <v>-25785</v>
      </c>
      <c r="G27" s="51">
        <v>0</v>
      </c>
      <c r="H27" s="51">
        <v>-94585</v>
      </c>
      <c r="I27" s="51">
        <v>-8500</v>
      </c>
      <c r="J27" s="51"/>
      <c r="K27" s="19"/>
    </row>
    <row r="28" spans="2:11">
      <c r="B28" s="49" t="s">
        <v>140</v>
      </c>
      <c r="C28" s="193">
        <v>0</v>
      </c>
      <c r="D28" s="193">
        <v>0</v>
      </c>
      <c r="E28" s="193">
        <v>0</v>
      </c>
      <c r="F28" s="193"/>
      <c r="G28" s="51">
        <v>0</v>
      </c>
      <c r="H28" s="51">
        <v>10727</v>
      </c>
      <c r="I28" s="51">
        <v>0</v>
      </c>
      <c r="J28" s="51"/>
      <c r="K28" s="19"/>
    </row>
    <row r="29" spans="2:11">
      <c r="B29" s="49" t="s">
        <v>143</v>
      </c>
      <c r="C29" s="193">
        <v>-4678</v>
      </c>
      <c r="D29" s="193">
        <v>-5081</v>
      </c>
      <c r="E29" s="193">
        <v>-5011</v>
      </c>
      <c r="F29" s="193">
        <v>-5031</v>
      </c>
      <c r="G29" s="51">
        <v>-5128</v>
      </c>
      <c r="H29" s="51">
        <v>-5883</v>
      </c>
      <c r="I29" s="51">
        <v>-4849</v>
      </c>
      <c r="J29" s="51"/>
      <c r="K29" s="19"/>
    </row>
    <row r="30" spans="2:11">
      <c r="B30" s="49" t="s">
        <v>144</v>
      </c>
      <c r="C30" s="193">
        <v>-2414</v>
      </c>
      <c r="D30" s="193">
        <v>-2494</v>
      </c>
      <c r="E30" s="193">
        <v>-4215</v>
      </c>
      <c r="F30" s="193">
        <v>-3900</v>
      </c>
      <c r="G30" s="51">
        <v>-3224</v>
      </c>
      <c r="H30" s="51">
        <v>-3590</v>
      </c>
      <c r="I30" s="51">
        <v>-3094</v>
      </c>
      <c r="J30" s="51"/>
      <c r="K30" s="19"/>
    </row>
    <row r="31" spans="2:11">
      <c r="B31" s="57" t="s">
        <v>123</v>
      </c>
      <c r="C31" s="194">
        <f t="shared" ref="C31:I31" si="2">SUM(C26:C30)</f>
        <v>32672</v>
      </c>
      <c r="D31" s="194">
        <f t="shared" si="2"/>
        <v>14194</v>
      </c>
      <c r="E31" s="194">
        <f t="shared" si="2"/>
        <v>-28474</v>
      </c>
      <c r="F31" s="194">
        <f t="shared" si="2"/>
        <v>-34716</v>
      </c>
      <c r="G31" s="59">
        <f t="shared" si="2"/>
        <v>26712</v>
      </c>
      <c r="H31" s="59">
        <f t="shared" si="2"/>
        <v>53719</v>
      </c>
      <c r="I31" s="59">
        <f t="shared" si="2"/>
        <v>-16443</v>
      </c>
      <c r="J31" s="59">
        <f t="shared" ref="J31" si="3">SUM(J26:J29)</f>
        <v>0</v>
      </c>
      <c r="K31" s="19"/>
    </row>
    <row r="32" spans="2:11">
      <c r="B32" s="45"/>
      <c r="C32" s="211"/>
      <c r="D32" s="211"/>
      <c r="E32" s="192"/>
      <c r="F32" s="192"/>
      <c r="G32" s="47"/>
      <c r="H32" s="47"/>
      <c r="I32" s="47"/>
      <c r="J32" s="47"/>
      <c r="K32" s="19"/>
    </row>
    <row r="33" spans="2:11">
      <c r="B33" s="67" t="s">
        <v>124</v>
      </c>
      <c r="C33" s="192">
        <v>-1083</v>
      </c>
      <c r="D33" s="192">
        <v>-204</v>
      </c>
      <c r="E33" s="192">
        <v>2456</v>
      </c>
      <c r="F33" s="197">
        <v>-960</v>
      </c>
      <c r="G33" s="47">
        <v>3139</v>
      </c>
      <c r="H33" s="47">
        <v>-6502</v>
      </c>
      <c r="I33" s="68">
        <v>2968</v>
      </c>
      <c r="J33" s="47">
        <v>0</v>
      </c>
      <c r="K33" s="19"/>
    </row>
    <row r="34" spans="2:11">
      <c r="B34" s="67"/>
      <c r="C34" s="192"/>
      <c r="D34" s="192"/>
      <c r="E34" s="192"/>
      <c r="F34" s="197"/>
      <c r="G34" s="47"/>
      <c r="H34" s="47"/>
      <c r="I34" s="68"/>
      <c r="J34" s="47"/>
      <c r="K34" s="19"/>
    </row>
    <row r="35" spans="2:11">
      <c r="B35" s="67" t="s">
        <v>125</v>
      </c>
      <c r="C35" s="192">
        <f t="shared" ref="C35:J35" si="4">+C19+C24+C31+C33</f>
        <v>12464</v>
      </c>
      <c r="D35" s="192">
        <f t="shared" si="4"/>
        <v>-77312</v>
      </c>
      <c r="E35" s="192">
        <f t="shared" si="4"/>
        <v>7021</v>
      </c>
      <c r="F35" s="192">
        <f t="shared" si="4"/>
        <v>-822</v>
      </c>
      <c r="G35" s="47">
        <f t="shared" si="4"/>
        <v>11500</v>
      </c>
      <c r="H35" s="47">
        <f t="shared" si="4"/>
        <v>33596</v>
      </c>
      <c r="I35" s="47">
        <f t="shared" si="4"/>
        <v>5133</v>
      </c>
      <c r="J35" s="47">
        <f t="shared" si="4"/>
        <v>0</v>
      </c>
      <c r="K35" s="19"/>
    </row>
    <row r="36" spans="2:11">
      <c r="B36" s="30" t="s">
        <v>126</v>
      </c>
      <c r="C36" s="198">
        <v>89700</v>
      </c>
      <c r="D36" s="198">
        <f t="shared" ref="D36:E36" si="5">C38</f>
        <v>102164</v>
      </c>
      <c r="E36" s="198">
        <f t="shared" si="5"/>
        <v>24852</v>
      </c>
      <c r="F36" s="198">
        <f>E38</f>
        <v>31873</v>
      </c>
      <c r="G36" s="84">
        <f>F38</f>
        <v>31051</v>
      </c>
      <c r="H36" s="84">
        <f>G38</f>
        <v>42551</v>
      </c>
      <c r="I36" s="84">
        <f>H38</f>
        <v>76147</v>
      </c>
      <c r="J36" s="84"/>
      <c r="K36" s="15"/>
    </row>
    <row r="37" spans="2:11">
      <c r="B37" s="36" t="s">
        <v>75</v>
      </c>
      <c r="C37" s="272">
        <v>0</v>
      </c>
      <c r="D37" s="272">
        <v>0</v>
      </c>
      <c r="E37" s="198">
        <v>0</v>
      </c>
      <c r="F37" s="199">
        <v>0</v>
      </c>
      <c r="G37" s="84">
        <v>0</v>
      </c>
      <c r="H37" s="84">
        <v>0</v>
      </c>
      <c r="I37" s="83">
        <v>0</v>
      </c>
      <c r="J37" s="84">
        <v>0</v>
      </c>
      <c r="K37" s="15"/>
    </row>
    <row r="38" spans="2:11" ht="15.75" thickBot="1">
      <c r="B38" s="80" t="s">
        <v>127</v>
      </c>
      <c r="C38" s="200">
        <f t="shared" ref="C38:E38" si="6">SUM(C35:C37)</f>
        <v>102164</v>
      </c>
      <c r="D38" s="201">
        <f t="shared" si="6"/>
        <v>24852</v>
      </c>
      <c r="E38" s="201">
        <f t="shared" si="6"/>
        <v>31873</v>
      </c>
      <c r="F38" s="202">
        <f>SUM(F35:F37)</f>
        <v>31051</v>
      </c>
      <c r="G38" s="95">
        <f t="shared" ref="G38:J38" si="7">SUM(G35:G37)</f>
        <v>42551</v>
      </c>
      <c r="H38" s="95">
        <f t="shared" si="7"/>
        <v>76147</v>
      </c>
      <c r="I38" s="94">
        <f t="shared" si="7"/>
        <v>81280</v>
      </c>
      <c r="J38" s="95">
        <f t="shared" si="7"/>
        <v>0</v>
      </c>
      <c r="K38" s="15"/>
    </row>
    <row r="39" spans="2:11" ht="15.75" thickTop="1">
      <c r="B39" s="30"/>
      <c r="C39" s="203"/>
      <c r="D39" s="193"/>
      <c r="E39" s="204"/>
      <c r="F39" s="193"/>
      <c r="G39" s="51"/>
      <c r="H39" s="51"/>
      <c r="I39" s="85"/>
      <c r="J39" s="51"/>
      <c r="K39" s="15"/>
    </row>
    <row r="40" spans="2:11">
      <c r="B40" s="30"/>
      <c r="C40" s="205"/>
      <c r="D40" s="206"/>
      <c r="E40" s="207"/>
      <c r="F40" s="206"/>
      <c r="G40" s="111"/>
      <c r="H40" s="47"/>
      <c r="I40" s="68"/>
      <c r="J40" s="47"/>
      <c r="K40" s="20"/>
    </row>
    <row r="41" spans="2:11" ht="49.7" customHeight="1">
      <c r="B41" s="304" t="s">
        <v>22</v>
      </c>
      <c r="C41" s="304"/>
      <c r="D41" s="304"/>
      <c r="E41" s="304"/>
      <c r="F41" s="304"/>
      <c r="G41" s="304"/>
      <c r="H41" s="304"/>
      <c r="I41" s="304"/>
      <c r="J41" s="304"/>
      <c r="K41" s="304"/>
    </row>
    <row r="44" spans="2:11">
      <c r="C44" s="269"/>
    </row>
    <row r="45" spans="2:11">
      <c r="C45" s="13"/>
    </row>
  </sheetData>
  <mergeCells count="3">
    <mergeCell ref="G3:J3"/>
    <mergeCell ref="B41:K41"/>
    <mergeCell ref="C3:F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14"/>
  <sheetViews>
    <sheetView view="pageBreakPreview" zoomScale="120" zoomScaleNormal="100" zoomScaleSheetLayoutView="120" workbookViewId="0">
      <selection activeCell="F21" sqref="F21"/>
    </sheetView>
  </sheetViews>
  <sheetFormatPr defaultRowHeight="15"/>
  <cols>
    <col min="1" max="1" width="2.42578125" customWidth="1"/>
    <col min="2" max="2" width="46" customWidth="1"/>
    <col min="3" max="10" width="10.5703125" customWidth="1"/>
    <col min="11" max="11" width="3" customWidth="1"/>
  </cols>
  <sheetData>
    <row r="1" spans="2:11" ht="15.75" thickBot="1"/>
    <row r="2" spans="2:11" ht="16.5" thickBot="1">
      <c r="B2" s="119" t="s">
        <v>78</v>
      </c>
      <c r="C2" s="189"/>
      <c r="D2" s="189"/>
      <c r="E2" s="189"/>
      <c r="F2" s="189"/>
      <c r="G2" s="189"/>
      <c r="H2" s="189"/>
      <c r="I2" s="189"/>
      <c r="J2" s="189"/>
      <c r="K2" s="15"/>
    </row>
    <row r="3" spans="2:11" ht="15.75" thickBot="1">
      <c r="B3" s="40" t="s">
        <v>23</v>
      </c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64"/>
    </row>
    <row r="4" spans="2:11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64"/>
    </row>
    <row r="5" spans="2:11">
      <c r="B5" s="45"/>
      <c r="C5" s="192"/>
      <c r="D5" s="192"/>
      <c r="E5" s="192"/>
      <c r="F5" s="192"/>
      <c r="G5" s="47"/>
      <c r="H5" s="47"/>
      <c r="I5" s="47"/>
      <c r="J5" s="47"/>
      <c r="K5" s="64"/>
    </row>
    <row r="6" spans="2:11">
      <c r="B6" s="49" t="s">
        <v>79</v>
      </c>
      <c r="C6" s="193">
        <v>-1047</v>
      </c>
      <c r="D6" s="193">
        <v>1234</v>
      </c>
      <c r="E6" s="193">
        <v>849</v>
      </c>
      <c r="F6" s="193">
        <f>232-1992</f>
        <v>-1760</v>
      </c>
      <c r="G6" s="51">
        <f>5647-2761</f>
        <v>2886</v>
      </c>
      <c r="H6" s="51">
        <f>5191-5618</f>
        <v>-427</v>
      </c>
      <c r="I6" s="51">
        <v>-241</v>
      </c>
      <c r="J6" s="51"/>
      <c r="K6" s="64"/>
    </row>
    <row r="7" spans="2:11">
      <c r="B7" s="49" t="s">
        <v>80</v>
      </c>
      <c r="C7" s="193">
        <v>-2403</v>
      </c>
      <c r="D7" s="193">
        <v>-2842</v>
      </c>
      <c r="E7" s="193">
        <v>10061</v>
      </c>
      <c r="F7" s="193">
        <v>1147</v>
      </c>
      <c r="G7" s="51">
        <f>42688-23865</f>
        <v>18823</v>
      </c>
      <c r="H7" s="51">
        <v>-3719</v>
      </c>
      <c r="I7" s="51">
        <v>-12705</v>
      </c>
      <c r="J7" s="51"/>
      <c r="K7" s="64"/>
    </row>
    <row r="8" spans="2:11">
      <c r="B8" s="49" t="s">
        <v>81</v>
      </c>
      <c r="C8" s="193">
        <v>-94</v>
      </c>
      <c r="D8" s="193">
        <v>-95</v>
      </c>
      <c r="E8" s="193">
        <v>9507</v>
      </c>
      <c r="F8" s="193">
        <v>7896</v>
      </c>
      <c r="G8" s="51">
        <v>-3671</v>
      </c>
      <c r="H8" s="51">
        <v>3671</v>
      </c>
      <c r="I8" s="51"/>
      <c r="J8" s="51"/>
      <c r="K8" s="64"/>
    </row>
    <row r="9" spans="2:11">
      <c r="B9" s="49" t="s">
        <v>82</v>
      </c>
      <c r="C9" s="193">
        <v>59</v>
      </c>
      <c r="D9" s="193">
        <v>42</v>
      </c>
      <c r="E9" s="193">
        <v>132</v>
      </c>
      <c r="F9" s="193">
        <v>-99</v>
      </c>
      <c r="G9" s="51">
        <v>29</v>
      </c>
      <c r="H9" s="51">
        <v>174</v>
      </c>
      <c r="I9" s="51">
        <v>759</v>
      </c>
      <c r="J9" s="51"/>
      <c r="K9" s="64"/>
    </row>
    <row r="10" spans="2:11">
      <c r="B10" s="49" t="s">
        <v>83</v>
      </c>
      <c r="C10" s="193">
        <v>-3640</v>
      </c>
      <c r="D10" s="193">
        <v>-3721</v>
      </c>
      <c r="E10" s="193">
        <v>-5287</v>
      </c>
      <c r="F10" s="193">
        <v>-5607</v>
      </c>
      <c r="G10" s="51">
        <f>-4215-2252-457</f>
        <v>-6924</v>
      </c>
      <c r="H10" s="51">
        <f>-1286-3320-3770</f>
        <v>-8376</v>
      </c>
      <c r="I10" s="51">
        <v>-3498</v>
      </c>
      <c r="J10" s="51"/>
      <c r="K10" s="64"/>
    </row>
    <row r="11" spans="2:11">
      <c r="B11" s="57" t="s">
        <v>84</v>
      </c>
      <c r="C11" s="194">
        <f>SUM(C6:C10)</f>
        <v>-7125</v>
      </c>
      <c r="D11" s="194">
        <f>SUM(D6:D10)</f>
        <v>-5382</v>
      </c>
      <c r="E11" s="194">
        <f t="shared" ref="E11:J11" si="0">SUM(E6:E10)</f>
        <v>15262</v>
      </c>
      <c r="F11" s="194">
        <f t="shared" si="0"/>
        <v>1577</v>
      </c>
      <c r="G11" s="59">
        <f t="shared" si="0"/>
        <v>11143</v>
      </c>
      <c r="H11" s="59">
        <f t="shared" si="0"/>
        <v>-8677</v>
      </c>
      <c r="I11" s="59">
        <f t="shared" si="0"/>
        <v>-15685</v>
      </c>
      <c r="J11" s="59">
        <f t="shared" si="0"/>
        <v>0</v>
      </c>
      <c r="K11" s="64"/>
    </row>
    <row r="12" spans="2:11">
      <c r="B12" s="49"/>
      <c r="C12" s="193"/>
      <c r="D12" s="193"/>
      <c r="E12" s="193"/>
      <c r="F12" s="193"/>
      <c r="G12" s="51"/>
      <c r="H12" s="51"/>
      <c r="I12" s="51"/>
      <c r="J12" s="51"/>
      <c r="K12" s="64"/>
    </row>
    <row r="13" spans="2:11">
      <c r="B13" s="103"/>
      <c r="C13" s="195"/>
      <c r="D13" s="195"/>
      <c r="E13" s="195"/>
      <c r="F13" s="195"/>
      <c r="G13" s="82"/>
      <c r="H13" s="82"/>
      <c r="I13" s="82"/>
      <c r="J13" s="82"/>
      <c r="K13" s="63"/>
    </row>
    <row r="14" spans="2:11" ht="69.599999999999994" customHeight="1">
      <c r="B14" s="304" t="s">
        <v>22</v>
      </c>
      <c r="C14" s="304"/>
      <c r="D14" s="304"/>
      <c r="E14" s="304"/>
      <c r="F14" s="304"/>
      <c r="G14" s="304"/>
      <c r="H14" s="304"/>
      <c r="I14" s="304"/>
      <c r="J14" s="304"/>
      <c r="K14" s="304"/>
    </row>
  </sheetData>
  <mergeCells count="3">
    <mergeCell ref="B14:K14"/>
    <mergeCell ref="C3:F3"/>
    <mergeCell ref="G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15"/>
  <sheetViews>
    <sheetView view="pageBreakPreview" zoomScale="80" zoomScaleNormal="100" zoomScaleSheetLayoutView="80" workbookViewId="0">
      <selection activeCell="I6" sqref="I6"/>
    </sheetView>
  </sheetViews>
  <sheetFormatPr defaultRowHeight="15"/>
  <cols>
    <col min="1" max="1" width="2.42578125" customWidth="1"/>
    <col min="2" max="2" width="46" customWidth="1"/>
    <col min="3" max="10" width="10.5703125" customWidth="1"/>
    <col min="11" max="11" width="3" customWidth="1"/>
  </cols>
  <sheetData>
    <row r="1" spans="2:11" ht="15.75" thickBot="1"/>
    <row r="2" spans="2:11" ht="16.5" thickBot="1">
      <c r="B2" s="271" t="s">
        <v>128</v>
      </c>
      <c r="C2" s="189"/>
      <c r="D2" s="189"/>
      <c r="E2" s="189"/>
      <c r="F2" s="189"/>
      <c r="G2" s="189"/>
      <c r="H2" s="189"/>
      <c r="I2" s="189"/>
      <c r="J2" s="189"/>
      <c r="K2" s="15"/>
    </row>
    <row r="3" spans="2:11" ht="15.75" thickBot="1">
      <c r="B3" s="40" t="s">
        <v>23</v>
      </c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64"/>
    </row>
    <row r="4" spans="2:11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64"/>
    </row>
    <row r="5" spans="2:11">
      <c r="B5" s="45"/>
      <c r="C5" s="192"/>
      <c r="D5" s="192"/>
      <c r="E5" s="192"/>
      <c r="F5" s="192"/>
      <c r="G5" s="47"/>
      <c r="H5" s="47"/>
      <c r="I5" s="47"/>
      <c r="J5" s="47"/>
      <c r="K5" s="64"/>
    </row>
    <row r="6" spans="2:11">
      <c r="B6" s="49" t="s">
        <v>129</v>
      </c>
      <c r="C6" s="193">
        <v>7385</v>
      </c>
      <c r="D6" s="193">
        <v>6441</v>
      </c>
      <c r="E6" s="193">
        <v>6399</v>
      </c>
      <c r="F6" s="193">
        <v>2507</v>
      </c>
      <c r="G6" s="51">
        <v>4993</v>
      </c>
      <c r="H6" s="51">
        <v>4986</v>
      </c>
      <c r="I6" s="51">
        <v>4326</v>
      </c>
      <c r="J6" s="51"/>
      <c r="K6" s="64"/>
    </row>
    <row r="7" spans="2:11">
      <c r="B7" s="49" t="s">
        <v>130</v>
      </c>
      <c r="C7" s="193">
        <v>4694</v>
      </c>
      <c r="D7" s="193">
        <v>4129</v>
      </c>
      <c r="E7" s="193">
        <v>4055</v>
      </c>
      <c r="F7" s="193">
        <v>3954</v>
      </c>
      <c r="G7" s="51">
        <v>3439</v>
      </c>
      <c r="H7" s="51">
        <v>3613</v>
      </c>
      <c r="I7" s="51">
        <v>3263</v>
      </c>
      <c r="J7" s="51"/>
      <c r="K7" s="64"/>
    </row>
    <row r="8" spans="2:11">
      <c r="B8" s="49" t="s">
        <v>131</v>
      </c>
      <c r="C8" s="193">
        <v>0</v>
      </c>
      <c r="D8" s="193">
        <v>0</v>
      </c>
      <c r="E8" s="193">
        <v>0</v>
      </c>
      <c r="F8" s="193">
        <v>58332</v>
      </c>
      <c r="G8" s="51">
        <v>0</v>
      </c>
      <c r="H8" s="51"/>
      <c r="I8" s="51"/>
      <c r="J8" s="51"/>
      <c r="K8" s="64"/>
    </row>
    <row r="9" spans="2:11">
      <c r="B9" s="49" t="s">
        <v>132</v>
      </c>
      <c r="C9" s="193">
        <v>2089</v>
      </c>
      <c r="D9" s="193">
        <v>1935</v>
      </c>
      <c r="E9" s="193">
        <v>2088</v>
      </c>
      <c r="F9" s="193">
        <v>2287</v>
      </c>
      <c r="G9" s="51">
        <v>1921</v>
      </c>
      <c r="H9" s="51">
        <v>2067</v>
      </c>
      <c r="I9" s="51">
        <v>1978</v>
      </c>
      <c r="J9" s="51"/>
      <c r="K9" s="64"/>
    </row>
    <row r="10" spans="2:11">
      <c r="B10" s="49" t="s">
        <v>133</v>
      </c>
      <c r="C10" s="193">
        <v>4993</v>
      </c>
      <c r="D10" s="193">
        <v>5227</v>
      </c>
      <c r="E10" s="193">
        <v>5183</v>
      </c>
      <c r="F10" s="193">
        <v>5326</v>
      </c>
      <c r="G10" s="51">
        <v>5347</v>
      </c>
      <c r="H10" s="51">
        <v>5530</v>
      </c>
      <c r="I10" s="51">
        <v>4871</v>
      </c>
      <c r="J10" s="51"/>
      <c r="K10" s="64"/>
    </row>
    <row r="11" spans="2:11">
      <c r="B11" s="49" t="s">
        <v>134</v>
      </c>
      <c r="C11" s="193">
        <v>0</v>
      </c>
      <c r="D11" s="193">
        <v>0</v>
      </c>
      <c r="E11" s="193">
        <v>0</v>
      </c>
      <c r="F11" s="193"/>
      <c r="G11" s="51">
        <v>0</v>
      </c>
      <c r="H11" s="51"/>
      <c r="I11" s="51"/>
      <c r="J11" s="51"/>
      <c r="K11" s="64"/>
    </row>
    <row r="12" spans="2:11">
      <c r="B12" s="57" t="s">
        <v>135</v>
      </c>
      <c r="C12" s="194">
        <f t="shared" ref="C12" si="0">SUM(C6:C11)</f>
        <v>19161</v>
      </c>
      <c r="D12" s="194">
        <f>SUM(D6:D11)</f>
        <v>17732</v>
      </c>
      <c r="E12" s="194">
        <f t="shared" ref="E12:J12" si="1">SUM(E6:E11)</f>
        <v>17725</v>
      </c>
      <c r="F12" s="194">
        <f t="shared" si="1"/>
        <v>72406</v>
      </c>
      <c r="G12" s="59">
        <f t="shared" si="1"/>
        <v>15700</v>
      </c>
      <c r="H12" s="59">
        <f t="shared" si="1"/>
        <v>16196</v>
      </c>
      <c r="I12" s="59">
        <f t="shared" si="1"/>
        <v>14438</v>
      </c>
      <c r="J12" s="59">
        <f t="shared" si="1"/>
        <v>0</v>
      </c>
      <c r="K12" s="64"/>
    </row>
    <row r="13" spans="2:11">
      <c r="B13" s="49"/>
      <c r="C13" s="193"/>
      <c r="D13" s="193"/>
      <c r="E13" s="193"/>
      <c r="F13" s="193"/>
      <c r="G13" s="51"/>
      <c r="H13" s="51"/>
      <c r="I13" s="51"/>
      <c r="J13" s="51"/>
      <c r="K13" s="64"/>
    </row>
    <row r="14" spans="2:11">
      <c r="B14" s="103"/>
      <c r="C14" s="195"/>
      <c r="D14" s="195"/>
      <c r="E14" s="195"/>
      <c r="F14" s="195"/>
      <c r="G14" s="82"/>
      <c r="H14" s="82"/>
      <c r="I14" s="82"/>
      <c r="J14" s="82"/>
      <c r="K14" s="63"/>
    </row>
    <row r="15" spans="2:11" ht="46.35" customHeight="1">
      <c r="B15" s="304" t="s">
        <v>22</v>
      </c>
      <c r="C15" s="304"/>
      <c r="D15" s="304"/>
      <c r="E15" s="304"/>
      <c r="F15" s="304"/>
      <c r="G15" s="304"/>
      <c r="H15" s="304"/>
      <c r="I15" s="304"/>
      <c r="J15" s="304"/>
      <c r="K15" s="304"/>
    </row>
  </sheetData>
  <mergeCells count="3">
    <mergeCell ref="C3:F3"/>
    <mergeCell ref="B15:K15"/>
    <mergeCell ref="G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42"/>
  <sheetViews>
    <sheetView view="pageBreakPreview" zoomScaleNormal="100" zoomScaleSheetLayoutView="100" workbookViewId="0">
      <selection activeCell="N23" sqref="N23"/>
    </sheetView>
  </sheetViews>
  <sheetFormatPr defaultRowHeight="15"/>
  <cols>
    <col min="1" max="1" width="2.42578125" customWidth="1"/>
    <col min="2" max="2" width="24.85546875" customWidth="1"/>
    <col min="3" max="10" width="10.5703125" customWidth="1"/>
    <col min="11" max="11" width="3" customWidth="1"/>
    <col min="14" max="14" width="11.140625" bestFit="1" customWidth="1"/>
  </cols>
  <sheetData>
    <row r="1" spans="2:20" ht="15.75" thickBot="1"/>
    <row r="2" spans="2:20" ht="16.5" thickBot="1">
      <c r="B2" s="1" t="s">
        <v>0</v>
      </c>
      <c r="C2" s="143"/>
      <c r="D2" s="143"/>
      <c r="E2" s="143"/>
      <c r="F2" s="143"/>
      <c r="G2" s="143"/>
      <c r="H2" s="143"/>
      <c r="I2" s="143"/>
      <c r="J2" s="143"/>
      <c r="K2" s="10"/>
      <c r="M2" s="276"/>
      <c r="N2" s="277"/>
      <c r="O2" s="277"/>
      <c r="P2" s="277"/>
    </row>
    <row r="3" spans="2:20" ht="15.75" thickBot="1">
      <c r="B3" s="96"/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0"/>
      <c r="M3" s="276"/>
      <c r="N3" s="277"/>
      <c r="O3" s="277"/>
      <c r="P3" s="277"/>
      <c r="Q3" s="273"/>
      <c r="R3" s="273"/>
      <c r="S3" s="273"/>
      <c r="T3" s="273"/>
    </row>
    <row r="4" spans="2:20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0"/>
      <c r="M4" s="276"/>
      <c r="N4" s="278"/>
      <c r="O4" s="277"/>
      <c r="P4" s="277"/>
      <c r="Q4" s="273"/>
      <c r="R4" s="273"/>
      <c r="S4" s="273"/>
      <c r="T4" s="273"/>
    </row>
    <row r="5" spans="2:20">
      <c r="B5" s="99" t="s">
        <v>9</v>
      </c>
      <c r="C5" s="194">
        <v>141357</v>
      </c>
      <c r="D5" s="194">
        <v>153869</v>
      </c>
      <c r="E5" s="194">
        <v>165058</v>
      </c>
      <c r="F5" s="194">
        <v>155420</v>
      </c>
      <c r="G5" s="59">
        <v>136267</v>
      </c>
      <c r="H5" s="59">
        <v>136176</v>
      </c>
      <c r="I5" s="59">
        <v>142066</v>
      </c>
      <c r="J5" s="59"/>
      <c r="K5" s="10"/>
      <c r="M5" s="276"/>
      <c r="N5" s="278"/>
      <c r="O5" s="278"/>
      <c r="P5" s="279"/>
      <c r="Q5" s="274"/>
      <c r="R5" s="273"/>
      <c r="S5" s="273"/>
      <c r="T5" s="273"/>
    </row>
    <row r="6" spans="2:20">
      <c r="B6" s="67"/>
      <c r="C6" s="196"/>
      <c r="D6" s="211"/>
      <c r="E6" s="196"/>
      <c r="F6" s="211"/>
      <c r="G6" s="68"/>
      <c r="H6" s="124"/>
      <c r="I6" s="68"/>
      <c r="J6" s="124"/>
      <c r="K6" s="10"/>
      <c r="M6" s="276"/>
      <c r="N6" s="278"/>
      <c r="O6" s="279"/>
      <c r="P6" s="279"/>
      <c r="Q6" s="273"/>
      <c r="R6" s="273"/>
      <c r="S6" s="273"/>
      <c r="T6" s="273"/>
    </row>
    <row r="7" spans="2:20">
      <c r="B7" s="30" t="s">
        <v>10</v>
      </c>
      <c r="C7" s="204">
        <v>44268</v>
      </c>
      <c r="D7" s="193">
        <v>51486</v>
      </c>
      <c r="E7" s="204">
        <v>50443</v>
      </c>
      <c r="F7" s="193">
        <v>49633</v>
      </c>
      <c r="G7" s="85">
        <v>30981</v>
      </c>
      <c r="H7" s="51">
        <v>36490</v>
      </c>
      <c r="I7" s="85">
        <v>34831</v>
      </c>
      <c r="J7" s="51"/>
      <c r="K7" s="11"/>
      <c r="M7" s="276"/>
      <c r="N7" s="278"/>
      <c r="O7" s="279"/>
      <c r="P7" s="279"/>
      <c r="Q7" s="274"/>
      <c r="R7" s="273"/>
      <c r="S7" s="273"/>
      <c r="T7" s="273"/>
    </row>
    <row r="8" spans="2:20">
      <c r="B8" s="30" t="s">
        <v>113</v>
      </c>
      <c r="C8" s="204">
        <v>15947</v>
      </c>
      <c r="D8" s="193">
        <v>19049</v>
      </c>
      <c r="E8" s="204">
        <v>21079</v>
      </c>
      <c r="F8" s="193">
        <v>26918</v>
      </c>
      <c r="G8" s="85">
        <v>20830</v>
      </c>
      <c r="H8" s="51">
        <v>19231</v>
      </c>
      <c r="I8" s="85">
        <v>14301</v>
      </c>
      <c r="J8" s="51"/>
      <c r="K8" s="11"/>
      <c r="M8" s="276"/>
      <c r="N8" s="278"/>
      <c r="O8" s="279"/>
      <c r="P8" s="279"/>
      <c r="Q8" s="274"/>
      <c r="R8" s="273"/>
      <c r="S8" s="273"/>
      <c r="T8" s="273"/>
    </row>
    <row r="9" spans="2:20">
      <c r="B9" s="97" t="s">
        <v>12</v>
      </c>
      <c r="C9" s="235">
        <f t="shared" ref="C9:F9" si="0">C5-C7-C8</f>
        <v>81142</v>
      </c>
      <c r="D9" s="194">
        <f t="shared" si="0"/>
        <v>83334</v>
      </c>
      <c r="E9" s="235">
        <f t="shared" si="0"/>
        <v>93536</v>
      </c>
      <c r="F9" s="194">
        <f t="shared" si="0"/>
        <v>78869</v>
      </c>
      <c r="G9" s="126">
        <f t="shared" ref="G9:J9" si="1">G5-G7-G8</f>
        <v>84456</v>
      </c>
      <c r="H9" s="59">
        <f t="shared" si="1"/>
        <v>80455</v>
      </c>
      <c r="I9" s="126">
        <f t="shared" si="1"/>
        <v>92934</v>
      </c>
      <c r="J9" s="59">
        <f t="shared" si="1"/>
        <v>0</v>
      </c>
      <c r="K9" s="11"/>
      <c r="M9" s="276"/>
      <c r="N9" s="278"/>
      <c r="O9" s="278"/>
      <c r="P9" s="280"/>
      <c r="Q9" s="274"/>
      <c r="R9" s="273"/>
      <c r="S9" s="273"/>
      <c r="T9" s="273"/>
    </row>
    <row r="10" spans="2:20">
      <c r="B10" s="30" t="s">
        <v>13</v>
      </c>
      <c r="C10" s="236">
        <f t="shared" ref="C10:F10" si="2">C9/C5</f>
        <v>0.57402180295280747</v>
      </c>
      <c r="D10" s="224">
        <f t="shared" si="2"/>
        <v>0.5415905737997907</v>
      </c>
      <c r="E10" s="281">
        <f t="shared" si="2"/>
        <v>0.56668564989276493</v>
      </c>
      <c r="F10" s="224">
        <f t="shared" si="2"/>
        <v>0.5074572127139364</v>
      </c>
      <c r="G10" s="32">
        <f t="shared" ref="G10:J10" si="3">G9/G5</f>
        <v>0.61978321970836669</v>
      </c>
      <c r="H10" s="33">
        <f t="shared" si="3"/>
        <v>0.59081629655739631</v>
      </c>
      <c r="I10" s="32">
        <f t="shared" si="3"/>
        <v>0.65416074219024956</v>
      </c>
      <c r="J10" s="33" t="e">
        <f t="shared" si="3"/>
        <v>#DIV/0!</v>
      </c>
      <c r="K10" s="11"/>
      <c r="M10" s="276"/>
      <c r="N10" s="278"/>
      <c r="O10" s="279"/>
      <c r="P10" s="279"/>
      <c r="Q10" s="274"/>
      <c r="R10" s="273"/>
      <c r="S10" s="273"/>
      <c r="T10" s="273"/>
    </row>
    <row r="11" spans="2:20">
      <c r="B11" s="98"/>
      <c r="C11" s="237"/>
      <c r="D11" s="238"/>
      <c r="E11" s="237"/>
      <c r="F11" s="238"/>
      <c r="G11" s="73"/>
      <c r="H11" s="74"/>
      <c r="I11" s="73"/>
      <c r="J11" s="74"/>
      <c r="K11" s="11"/>
      <c r="M11" s="276"/>
      <c r="N11" s="278"/>
      <c r="O11" s="279"/>
      <c r="P11" s="279"/>
      <c r="Q11" s="274"/>
      <c r="R11" s="273"/>
      <c r="S11" s="273"/>
      <c r="T11" s="273"/>
    </row>
    <row r="12" spans="2:20">
      <c r="B12" s="30" t="s">
        <v>14</v>
      </c>
      <c r="C12" s="204">
        <v>65175</v>
      </c>
      <c r="D12" s="193">
        <v>58785</v>
      </c>
      <c r="E12" s="204">
        <v>56021</v>
      </c>
      <c r="F12" s="193">
        <v>67680</v>
      </c>
      <c r="G12" s="85">
        <v>72304</v>
      </c>
      <c r="H12" s="51">
        <v>57680</v>
      </c>
      <c r="I12" s="85">
        <v>55285</v>
      </c>
      <c r="J12" s="51"/>
      <c r="K12" s="11"/>
      <c r="L12" s="13"/>
      <c r="M12" s="276"/>
      <c r="N12" s="278"/>
      <c r="O12" s="279"/>
      <c r="P12" s="279"/>
      <c r="Q12" s="274"/>
      <c r="R12" s="273"/>
      <c r="S12" s="273"/>
      <c r="T12" s="273"/>
    </row>
    <row r="13" spans="2:20">
      <c r="B13" s="98"/>
      <c r="C13" s="196"/>
      <c r="D13" s="192"/>
      <c r="E13" s="196"/>
      <c r="F13" s="192"/>
      <c r="G13" s="68"/>
      <c r="H13" s="47"/>
      <c r="I13" s="68"/>
      <c r="J13" s="47"/>
      <c r="K13" s="11"/>
      <c r="M13" s="276"/>
      <c r="N13" s="278"/>
      <c r="O13" s="279"/>
      <c r="P13" s="279"/>
      <c r="Q13" s="274"/>
      <c r="R13" s="273"/>
      <c r="S13" s="273"/>
      <c r="T13" s="273"/>
    </row>
    <row r="14" spans="2:20">
      <c r="B14" s="99" t="s">
        <v>15</v>
      </c>
      <c r="C14" s="235">
        <f t="shared" ref="C14:E14" si="4">C9-C12</f>
        <v>15967</v>
      </c>
      <c r="D14" s="194">
        <f t="shared" si="4"/>
        <v>24549</v>
      </c>
      <c r="E14" s="235">
        <f t="shared" si="4"/>
        <v>37515</v>
      </c>
      <c r="F14" s="194">
        <f>F9-F12</f>
        <v>11189</v>
      </c>
      <c r="G14" s="126">
        <f t="shared" ref="G14:I14" si="5">G9-G12</f>
        <v>12152</v>
      </c>
      <c r="H14" s="59">
        <f t="shared" si="5"/>
        <v>22775</v>
      </c>
      <c r="I14" s="126">
        <f t="shared" si="5"/>
        <v>37649</v>
      </c>
      <c r="J14" s="59">
        <f>J9-J12</f>
        <v>0</v>
      </c>
      <c r="K14" s="11"/>
      <c r="M14" s="276"/>
      <c r="N14" s="280"/>
      <c r="O14" s="280"/>
      <c r="P14" s="280"/>
      <c r="Q14" s="274"/>
      <c r="R14" s="273"/>
      <c r="S14" s="273"/>
      <c r="T14" s="273"/>
    </row>
    <row r="15" spans="2:20">
      <c r="B15" s="30" t="s">
        <v>16</v>
      </c>
      <c r="C15" s="236">
        <f t="shared" ref="C15:F15" si="6">C14/C5</f>
        <v>0.11295514194557044</v>
      </c>
      <c r="D15" s="224">
        <f t="shared" si="6"/>
        <v>0.15954480759607198</v>
      </c>
      <c r="E15" s="236">
        <f t="shared" si="6"/>
        <v>0.22728374268438972</v>
      </c>
      <c r="F15" s="225">
        <f t="shared" si="6"/>
        <v>7.1992021618839275E-2</v>
      </c>
      <c r="G15" s="32">
        <f t="shared" ref="G15:J15" si="7">G14/G5</f>
        <v>8.9177864046320832E-2</v>
      </c>
      <c r="H15" s="33">
        <f t="shared" si="7"/>
        <v>0.16724679826107391</v>
      </c>
      <c r="I15" s="32">
        <f t="shared" si="7"/>
        <v>0.26501062886264132</v>
      </c>
      <c r="J15" s="33" t="e">
        <f t="shared" si="7"/>
        <v>#DIV/0!</v>
      </c>
      <c r="K15" s="11"/>
      <c r="M15" s="276"/>
      <c r="N15" s="278"/>
      <c r="O15" s="279"/>
      <c r="P15" s="279"/>
      <c r="Q15" s="274"/>
      <c r="R15" s="273"/>
      <c r="S15" s="273"/>
      <c r="T15" s="273"/>
    </row>
    <row r="16" spans="2:20">
      <c r="B16" s="100"/>
      <c r="C16" s="239"/>
      <c r="D16" s="240"/>
      <c r="E16" s="240"/>
      <c r="F16" s="240"/>
      <c r="G16" s="24"/>
      <c r="H16" s="25"/>
      <c r="I16" s="24"/>
      <c r="J16" s="25"/>
      <c r="K16" s="11"/>
      <c r="M16" s="276"/>
      <c r="N16" s="278"/>
      <c r="O16" s="279"/>
      <c r="P16" s="279"/>
      <c r="Q16" s="274"/>
      <c r="R16" s="273"/>
      <c r="S16" s="273"/>
      <c r="T16" s="273"/>
    </row>
    <row r="17" spans="2:20">
      <c r="B17" s="30" t="s">
        <v>28</v>
      </c>
      <c r="C17" s="203">
        <v>9169</v>
      </c>
      <c r="D17" s="212">
        <v>9211</v>
      </c>
      <c r="E17" s="212">
        <v>9087</v>
      </c>
      <c r="F17" s="212">
        <v>6903</v>
      </c>
      <c r="G17" s="89">
        <v>6944</v>
      </c>
      <c r="H17" s="90">
        <v>7526</v>
      </c>
      <c r="I17" s="89">
        <v>7121</v>
      </c>
      <c r="J17" s="90"/>
      <c r="K17" s="11"/>
      <c r="M17" s="276"/>
      <c r="N17" s="278"/>
      <c r="O17" s="279"/>
      <c r="P17" s="279"/>
      <c r="Q17" s="274"/>
      <c r="R17" s="273"/>
      <c r="S17" s="273"/>
      <c r="T17" s="273"/>
    </row>
    <row r="18" spans="2:20">
      <c r="B18" s="30" t="s">
        <v>19</v>
      </c>
      <c r="C18" s="203">
        <v>0</v>
      </c>
      <c r="D18" s="212">
        <v>0</v>
      </c>
      <c r="E18" s="212">
        <v>0</v>
      </c>
      <c r="F18" s="212">
        <v>0</v>
      </c>
      <c r="G18" s="89">
        <v>0</v>
      </c>
      <c r="H18" s="90">
        <v>0</v>
      </c>
      <c r="I18" s="90">
        <v>0</v>
      </c>
      <c r="J18" s="90"/>
      <c r="K18" s="11"/>
      <c r="M18" s="276"/>
      <c r="N18" s="278"/>
      <c r="O18" s="279"/>
      <c r="P18" s="279"/>
      <c r="Q18" s="274"/>
      <c r="R18" s="273"/>
      <c r="S18" s="273"/>
      <c r="T18" s="273"/>
    </row>
    <row r="19" spans="2:20">
      <c r="B19" s="101"/>
      <c r="C19" s="203"/>
      <c r="D19" s="212"/>
      <c r="E19" s="212"/>
      <c r="F19" s="212"/>
      <c r="G19" s="89"/>
      <c r="H19" s="90"/>
      <c r="I19" s="89"/>
      <c r="J19" s="90"/>
      <c r="K19" s="11"/>
      <c r="M19" s="276"/>
      <c r="N19" s="278"/>
      <c r="O19" s="279"/>
      <c r="P19" s="279"/>
      <c r="Q19" s="274"/>
      <c r="R19" s="273"/>
      <c r="S19" s="273"/>
      <c r="T19" s="273"/>
    </row>
    <row r="20" spans="2:20">
      <c r="B20" s="99" t="s">
        <v>20</v>
      </c>
      <c r="C20" s="235">
        <f t="shared" ref="C20:J20" si="8">C14-C17-C18</f>
        <v>6798</v>
      </c>
      <c r="D20" s="194">
        <f t="shared" si="8"/>
        <v>15338</v>
      </c>
      <c r="E20" s="235">
        <f t="shared" si="8"/>
        <v>28428</v>
      </c>
      <c r="F20" s="194">
        <f t="shared" si="8"/>
        <v>4286</v>
      </c>
      <c r="G20" s="126">
        <f t="shared" si="8"/>
        <v>5208</v>
      </c>
      <c r="H20" s="59">
        <f t="shared" si="8"/>
        <v>15249</v>
      </c>
      <c r="I20" s="126">
        <f t="shared" si="8"/>
        <v>30528</v>
      </c>
      <c r="J20" s="59">
        <f t="shared" si="8"/>
        <v>0</v>
      </c>
      <c r="K20" s="11"/>
      <c r="M20" s="276"/>
      <c r="N20" s="280"/>
      <c r="O20" s="280"/>
      <c r="P20" s="280"/>
      <c r="Q20" s="274"/>
      <c r="R20" s="273"/>
      <c r="S20" s="273"/>
      <c r="T20" s="273"/>
    </row>
    <row r="21" spans="2:20">
      <c r="B21" s="30" t="s">
        <v>21</v>
      </c>
      <c r="C21" s="236">
        <f t="shared" ref="C21:J21" si="9">C20/C5</f>
        <v>4.8091003629109279E-2</v>
      </c>
      <c r="D21" s="236">
        <f t="shared" si="9"/>
        <v>9.9682197193716737E-2</v>
      </c>
      <c r="E21" s="236">
        <f t="shared" si="9"/>
        <v>0.17223036750717929</v>
      </c>
      <c r="F21" s="281">
        <f t="shared" si="9"/>
        <v>2.7576888431347316E-2</v>
      </c>
      <c r="G21" s="32">
        <f t="shared" si="9"/>
        <v>3.8219084591280351E-2</v>
      </c>
      <c r="H21" s="32">
        <f t="shared" si="9"/>
        <v>0.11198008459640466</v>
      </c>
      <c r="I21" s="32">
        <f t="shared" si="9"/>
        <v>0.21488603888333591</v>
      </c>
      <c r="J21" s="32" t="e">
        <f t="shared" si="9"/>
        <v>#DIV/0!</v>
      </c>
      <c r="K21" s="11"/>
      <c r="M21" s="276"/>
      <c r="N21" s="278"/>
      <c r="O21" s="277"/>
      <c r="P21" s="279"/>
      <c r="Q21" s="273"/>
      <c r="R21" s="273"/>
      <c r="S21" s="273"/>
      <c r="T21" s="273"/>
    </row>
    <row r="22" spans="2:20" ht="15.75">
      <c r="B22" s="7"/>
      <c r="C22" s="268"/>
      <c r="D22" s="268"/>
      <c r="E22" s="268"/>
      <c r="F22" s="268"/>
      <c r="G22" s="4"/>
      <c r="H22" s="4"/>
      <c r="I22" s="4"/>
      <c r="J22" s="4"/>
      <c r="K22" s="11"/>
      <c r="M22" s="276"/>
      <c r="N22" s="278"/>
      <c r="O22" s="277"/>
      <c r="P22" s="277"/>
      <c r="Q22" s="273"/>
      <c r="R22" s="273"/>
      <c r="S22" s="273"/>
      <c r="T22" s="273"/>
    </row>
    <row r="23" spans="2:20" ht="33" customHeight="1">
      <c r="B23" s="300" t="s">
        <v>22</v>
      </c>
      <c r="C23" s="300"/>
      <c r="D23" s="300"/>
      <c r="E23" s="300"/>
      <c r="F23" s="300"/>
      <c r="G23" s="300"/>
      <c r="H23" s="300"/>
      <c r="I23" s="300"/>
      <c r="J23" s="300"/>
      <c r="K23" s="300"/>
      <c r="M23" s="270"/>
      <c r="N23" s="275"/>
      <c r="O23" s="273"/>
      <c r="P23" s="273"/>
      <c r="Q23" s="273"/>
      <c r="R23" s="273"/>
      <c r="S23" s="273"/>
      <c r="T23" s="273"/>
    </row>
    <row r="24" spans="2:20">
      <c r="M24" s="273"/>
      <c r="N24" s="273"/>
      <c r="O24" s="273"/>
      <c r="P24" s="273"/>
      <c r="Q24" s="273"/>
      <c r="R24" s="273"/>
      <c r="S24" s="273"/>
      <c r="T24" s="273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B23:K23"/>
    <mergeCell ref="C3:F3"/>
    <mergeCell ref="G3:J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1FEB-946F-41BE-8061-909265A7C630}">
  <dimension ref="B1:T42"/>
  <sheetViews>
    <sheetView tabSelected="1" view="pageBreakPreview" zoomScaleNormal="100" zoomScaleSheetLayoutView="100" workbookViewId="0">
      <selection activeCell="I4" sqref="I4"/>
    </sheetView>
  </sheetViews>
  <sheetFormatPr defaultRowHeight="15"/>
  <cols>
    <col min="1" max="1" width="2.42578125" customWidth="1"/>
    <col min="2" max="2" width="30" customWidth="1"/>
    <col min="3" max="10" width="10.5703125" customWidth="1"/>
    <col min="11" max="11" width="3" customWidth="1"/>
    <col min="14" max="14" width="11.140625" bestFit="1" customWidth="1"/>
  </cols>
  <sheetData>
    <row r="1" spans="2:20" ht="15.75" thickBot="1"/>
    <row r="2" spans="2:20" ht="16.5" thickBot="1">
      <c r="B2" s="1" t="s">
        <v>136</v>
      </c>
      <c r="C2" s="143"/>
      <c r="D2" s="143"/>
      <c r="E2" s="143"/>
      <c r="F2" s="143"/>
      <c r="G2" s="143"/>
      <c r="H2" s="143"/>
      <c r="I2" s="143"/>
      <c r="J2" s="143"/>
      <c r="K2" s="10"/>
      <c r="M2" s="276"/>
      <c r="N2" s="277"/>
      <c r="O2" s="277"/>
      <c r="P2" s="277"/>
    </row>
    <row r="3" spans="2:20" ht="15.75" thickBot="1">
      <c r="B3" s="96"/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0"/>
      <c r="M3" s="276"/>
      <c r="N3" s="277"/>
      <c r="O3" s="277"/>
      <c r="P3" s="277"/>
      <c r="Q3" s="273"/>
      <c r="R3" s="273"/>
      <c r="S3" s="273"/>
      <c r="T3" s="273"/>
    </row>
    <row r="4" spans="2:20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0"/>
      <c r="M4" s="276"/>
      <c r="N4" s="278"/>
      <c r="O4" s="277"/>
      <c r="P4" s="277"/>
      <c r="Q4" s="273"/>
      <c r="R4" s="273"/>
      <c r="S4" s="273"/>
      <c r="T4" s="273"/>
    </row>
    <row r="5" spans="2:20">
      <c r="B5" s="99" t="s">
        <v>9</v>
      </c>
      <c r="C5" s="194">
        <v>50860</v>
      </c>
      <c r="D5" s="194">
        <v>75690</v>
      </c>
      <c r="E5" s="194">
        <v>49780</v>
      </c>
      <c r="F5" s="194">
        <v>54748</v>
      </c>
      <c r="G5" s="59">
        <v>37899</v>
      </c>
      <c r="H5" s="59">
        <v>68032</v>
      </c>
      <c r="I5" s="59">
        <v>45517</v>
      </c>
      <c r="J5" s="59"/>
      <c r="K5" s="10"/>
      <c r="M5" s="276"/>
      <c r="N5" s="278"/>
      <c r="O5" s="278"/>
      <c r="P5" s="279"/>
      <c r="Q5" s="274"/>
      <c r="R5" s="273"/>
      <c r="S5" s="273"/>
      <c r="T5" s="273"/>
    </row>
    <row r="6" spans="2:20">
      <c r="B6" s="67"/>
      <c r="C6" s="196"/>
      <c r="D6" s="211"/>
      <c r="E6" s="196"/>
      <c r="F6" s="211"/>
      <c r="G6" s="68"/>
      <c r="H6" s="124"/>
      <c r="I6" s="68"/>
      <c r="J6" s="124"/>
      <c r="K6" s="10"/>
      <c r="M6" s="276"/>
      <c r="N6" s="278"/>
      <c r="O6" s="279"/>
      <c r="P6" s="279"/>
      <c r="Q6" s="273"/>
      <c r="R6" s="273"/>
      <c r="S6" s="273"/>
      <c r="T6" s="273"/>
    </row>
    <row r="7" spans="2:20">
      <c r="B7" s="30" t="s">
        <v>10</v>
      </c>
      <c r="C7" s="204">
        <v>15376</v>
      </c>
      <c r="D7" s="193">
        <v>29140</v>
      </c>
      <c r="E7" s="204">
        <v>12574</v>
      </c>
      <c r="F7" s="193">
        <v>12564</v>
      </c>
      <c r="G7" s="85">
        <v>10588</v>
      </c>
      <c r="H7" s="51">
        <v>19260</v>
      </c>
      <c r="I7" s="85">
        <v>15104</v>
      </c>
      <c r="J7" s="51"/>
      <c r="K7" s="11"/>
      <c r="M7" s="276"/>
      <c r="N7" s="278"/>
      <c r="O7" s="279"/>
      <c r="P7" s="279"/>
      <c r="Q7" s="274"/>
      <c r="R7" s="273"/>
      <c r="S7" s="273"/>
      <c r="T7" s="273"/>
    </row>
    <row r="8" spans="2:20">
      <c r="B8" s="30" t="s">
        <v>113</v>
      </c>
      <c r="C8" s="204">
        <v>5158</v>
      </c>
      <c r="D8" s="193">
        <v>3528</v>
      </c>
      <c r="E8" s="204">
        <v>1354</v>
      </c>
      <c r="F8" s="193">
        <v>3314</v>
      </c>
      <c r="G8" s="85">
        <v>0</v>
      </c>
      <c r="H8" s="51">
        <v>1046</v>
      </c>
      <c r="I8" s="85">
        <v>1471</v>
      </c>
      <c r="J8" s="51"/>
      <c r="K8" s="11"/>
      <c r="M8" s="276"/>
      <c r="N8" s="278"/>
      <c r="O8" s="279"/>
      <c r="P8" s="279"/>
      <c r="Q8" s="274"/>
      <c r="R8" s="273"/>
      <c r="S8" s="273"/>
      <c r="T8" s="273"/>
    </row>
    <row r="9" spans="2:20">
      <c r="B9" s="97" t="s">
        <v>12</v>
      </c>
      <c r="C9" s="235">
        <f t="shared" ref="C9:J9" si="0">C5-C7-C8</f>
        <v>30326</v>
      </c>
      <c r="D9" s="194">
        <f t="shared" si="0"/>
        <v>43022</v>
      </c>
      <c r="E9" s="235">
        <f t="shared" si="0"/>
        <v>35852</v>
      </c>
      <c r="F9" s="194">
        <f t="shared" si="0"/>
        <v>38870</v>
      </c>
      <c r="G9" s="126">
        <f t="shared" si="0"/>
        <v>27311</v>
      </c>
      <c r="H9" s="59">
        <f t="shared" si="0"/>
        <v>47726</v>
      </c>
      <c r="I9" s="126">
        <f t="shared" si="0"/>
        <v>28942</v>
      </c>
      <c r="J9" s="59">
        <f t="shared" si="0"/>
        <v>0</v>
      </c>
      <c r="K9" s="11"/>
      <c r="M9" s="276"/>
      <c r="N9" s="278"/>
      <c r="O9" s="278"/>
      <c r="P9" s="280"/>
      <c r="Q9" s="274"/>
      <c r="R9" s="273"/>
      <c r="S9" s="273"/>
      <c r="T9" s="273"/>
    </row>
    <row r="10" spans="2:20">
      <c r="B10" s="30" t="s">
        <v>13</v>
      </c>
      <c r="C10" s="236">
        <f t="shared" ref="C10:J10" si="1">C9/C5</f>
        <v>0.59626425481714507</v>
      </c>
      <c r="D10" s="224">
        <f t="shared" si="1"/>
        <v>0.56839741049015724</v>
      </c>
      <c r="E10" s="281">
        <f t="shared" si="1"/>
        <v>0.72020891924467656</v>
      </c>
      <c r="F10" s="224">
        <f t="shared" si="1"/>
        <v>0.70998027325199098</v>
      </c>
      <c r="G10" s="32">
        <f t="shared" si="1"/>
        <v>0.72062587403361567</v>
      </c>
      <c r="H10" s="33">
        <f t="shared" si="1"/>
        <v>0.70152281279397932</v>
      </c>
      <c r="I10" s="32">
        <f t="shared" si="1"/>
        <v>0.6358503416305995</v>
      </c>
      <c r="J10" s="33" t="e">
        <f t="shared" si="1"/>
        <v>#DIV/0!</v>
      </c>
      <c r="K10" s="11"/>
      <c r="M10" s="276"/>
      <c r="N10" s="278"/>
      <c r="O10" s="279"/>
      <c r="P10" s="279"/>
      <c r="Q10" s="274"/>
      <c r="R10" s="273"/>
      <c r="S10" s="273"/>
      <c r="T10" s="273"/>
    </row>
    <row r="11" spans="2:20">
      <c r="B11" s="98"/>
      <c r="C11" s="237"/>
      <c r="D11" s="238"/>
      <c r="E11" s="237"/>
      <c r="F11" s="238"/>
      <c r="G11" s="73"/>
      <c r="H11" s="74"/>
      <c r="I11" s="73"/>
      <c r="J11" s="74"/>
      <c r="K11" s="11"/>
      <c r="M11" s="276"/>
      <c r="N11" s="278"/>
      <c r="O11" s="279"/>
      <c r="P11" s="279"/>
      <c r="Q11" s="274"/>
      <c r="R11" s="273"/>
      <c r="S11" s="273"/>
      <c r="T11" s="273"/>
    </row>
    <row r="12" spans="2:20">
      <c r="B12" s="30" t="s">
        <v>14</v>
      </c>
      <c r="C12" s="204">
        <v>32036</v>
      </c>
      <c r="D12" s="193">
        <v>36218</v>
      </c>
      <c r="E12" s="204">
        <v>33732</v>
      </c>
      <c r="F12" s="193">
        <v>38706</v>
      </c>
      <c r="G12" s="85">
        <v>40540</v>
      </c>
      <c r="H12" s="51">
        <v>35415</v>
      </c>
      <c r="I12" s="85">
        <v>30768</v>
      </c>
      <c r="J12" s="51"/>
      <c r="K12" s="11"/>
      <c r="L12" s="13"/>
      <c r="M12" s="276"/>
      <c r="N12" s="278"/>
      <c r="O12" s="279"/>
      <c r="P12" s="279"/>
      <c r="Q12" s="274"/>
      <c r="R12" s="273"/>
      <c r="S12" s="273"/>
      <c r="T12" s="273"/>
    </row>
    <row r="13" spans="2:20">
      <c r="B13" s="98"/>
      <c r="C13" s="196"/>
      <c r="D13" s="192"/>
      <c r="E13" s="196"/>
      <c r="F13" s="192"/>
      <c r="G13" s="68"/>
      <c r="H13" s="47"/>
      <c r="I13" s="68"/>
      <c r="J13" s="47"/>
      <c r="K13" s="11"/>
      <c r="M13" s="276"/>
      <c r="N13" s="278"/>
      <c r="O13" s="279"/>
      <c r="P13" s="279"/>
      <c r="Q13" s="274"/>
      <c r="R13" s="273"/>
      <c r="S13" s="273"/>
      <c r="T13" s="273"/>
    </row>
    <row r="14" spans="2:20">
      <c r="B14" s="99" t="s">
        <v>15</v>
      </c>
      <c r="C14" s="235">
        <f t="shared" ref="C14:E14" si="2">C9-C12</f>
        <v>-1710</v>
      </c>
      <c r="D14" s="194">
        <f t="shared" si="2"/>
        <v>6804</v>
      </c>
      <c r="E14" s="235">
        <f t="shared" si="2"/>
        <v>2120</v>
      </c>
      <c r="F14" s="194">
        <f>F9-F12</f>
        <v>164</v>
      </c>
      <c r="G14" s="126">
        <f t="shared" ref="G14:I14" si="3">G9-G12</f>
        <v>-13229</v>
      </c>
      <c r="H14" s="59">
        <f t="shared" si="3"/>
        <v>12311</v>
      </c>
      <c r="I14" s="126">
        <f t="shared" si="3"/>
        <v>-1826</v>
      </c>
      <c r="J14" s="59">
        <f>J9-J12</f>
        <v>0</v>
      </c>
      <c r="K14" s="11"/>
      <c r="M14" s="276"/>
      <c r="N14" s="280"/>
      <c r="O14" s="280"/>
      <c r="P14" s="280"/>
      <c r="Q14" s="274"/>
      <c r="R14" s="273"/>
      <c r="S14" s="273"/>
      <c r="T14" s="273"/>
    </row>
    <row r="15" spans="2:20">
      <c r="B15" s="30" t="s">
        <v>16</v>
      </c>
      <c r="C15" s="236">
        <f t="shared" ref="C15:J15" si="4">C14/C5</f>
        <v>-3.3621706645694062E-2</v>
      </c>
      <c r="D15" s="224">
        <f t="shared" si="4"/>
        <v>8.989298454221166E-2</v>
      </c>
      <c r="E15" s="286">
        <f t="shared" si="4"/>
        <v>4.2587384491763761E-2</v>
      </c>
      <c r="F15" s="285">
        <f t="shared" si="4"/>
        <v>2.9955432161905458E-3</v>
      </c>
      <c r="G15" s="32">
        <f t="shared" si="4"/>
        <v>-0.34905934193514343</v>
      </c>
      <c r="H15" s="33">
        <f t="shared" si="4"/>
        <v>0.18095896048918156</v>
      </c>
      <c r="I15" s="32">
        <f t="shared" si="4"/>
        <v>-4.0116879407693831E-2</v>
      </c>
      <c r="J15" s="33" t="e">
        <f t="shared" si="4"/>
        <v>#DIV/0!</v>
      </c>
      <c r="K15" s="11"/>
      <c r="M15" s="276"/>
      <c r="N15" s="278"/>
      <c r="O15" s="279"/>
      <c r="P15" s="279"/>
      <c r="Q15" s="274"/>
      <c r="R15" s="273"/>
      <c r="S15" s="273"/>
      <c r="T15" s="273"/>
    </row>
    <row r="16" spans="2:20">
      <c r="B16" s="100"/>
      <c r="C16" s="239"/>
      <c r="D16" s="240"/>
      <c r="E16" s="240"/>
      <c r="F16" s="240"/>
      <c r="G16" s="24"/>
      <c r="H16" s="25"/>
      <c r="I16" s="24"/>
      <c r="J16" s="25"/>
      <c r="K16" s="11"/>
      <c r="M16" s="276"/>
      <c r="N16" s="278"/>
      <c r="O16" s="279"/>
      <c r="P16" s="279"/>
      <c r="Q16" s="274"/>
      <c r="R16" s="273"/>
      <c r="S16" s="273"/>
      <c r="T16" s="273"/>
    </row>
    <row r="17" spans="2:20">
      <c r="B17" s="30" t="s">
        <v>28</v>
      </c>
      <c r="C17" s="203">
        <v>6095</v>
      </c>
      <c r="D17" s="212">
        <v>5113</v>
      </c>
      <c r="E17" s="212">
        <v>5282</v>
      </c>
      <c r="F17" s="212">
        <v>3673</v>
      </c>
      <c r="G17" s="89">
        <v>5629</v>
      </c>
      <c r="H17" s="90">
        <v>5521</v>
      </c>
      <c r="I17" s="89">
        <v>4590</v>
      </c>
      <c r="J17" s="90"/>
      <c r="K17" s="11"/>
      <c r="M17" s="276"/>
      <c r="N17" s="278"/>
      <c r="O17" s="279"/>
      <c r="P17" s="279"/>
      <c r="Q17" s="274"/>
      <c r="R17" s="273"/>
      <c r="S17" s="273"/>
      <c r="T17" s="273"/>
    </row>
    <row r="18" spans="2:20">
      <c r="B18" s="30" t="s">
        <v>19</v>
      </c>
      <c r="C18" s="203">
        <v>0</v>
      </c>
      <c r="D18" s="212">
        <v>0</v>
      </c>
      <c r="E18" s="212">
        <v>0</v>
      </c>
      <c r="F18" s="212">
        <v>0</v>
      </c>
      <c r="G18" s="89">
        <v>0</v>
      </c>
      <c r="H18" s="90">
        <v>0</v>
      </c>
      <c r="I18" s="90"/>
      <c r="J18" s="90"/>
      <c r="K18" s="11"/>
      <c r="M18" s="276"/>
      <c r="N18" s="278"/>
      <c r="O18" s="279"/>
      <c r="P18" s="279"/>
      <c r="Q18" s="274"/>
      <c r="R18" s="273"/>
      <c r="S18" s="273"/>
      <c r="T18" s="273"/>
    </row>
    <row r="19" spans="2:20">
      <c r="B19" s="101"/>
      <c r="C19" s="203"/>
      <c r="D19" s="212"/>
      <c r="E19" s="213"/>
      <c r="F19" s="284"/>
      <c r="G19" s="89"/>
      <c r="H19" s="90"/>
      <c r="I19" s="89"/>
      <c r="J19" s="90"/>
      <c r="K19" s="11"/>
      <c r="M19" s="276"/>
      <c r="N19" s="278"/>
      <c r="O19" s="279"/>
      <c r="P19" s="279"/>
      <c r="Q19" s="274"/>
      <c r="R19" s="273"/>
      <c r="S19" s="273"/>
      <c r="T19" s="273"/>
    </row>
    <row r="20" spans="2:20">
      <c r="B20" s="99" t="s">
        <v>20</v>
      </c>
      <c r="C20" s="235">
        <f t="shared" ref="C20:J20" si="5">C14-C17-C18</f>
        <v>-7805</v>
      </c>
      <c r="D20" s="194">
        <f t="shared" si="5"/>
        <v>1691</v>
      </c>
      <c r="E20" s="235">
        <f t="shared" si="5"/>
        <v>-3162</v>
      </c>
      <c r="F20" s="194">
        <f t="shared" si="5"/>
        <v>-3509</v>
      </c>
      <c r="G20" s="126">
        <f t="shared" si="5"/>
        <v>-18858</v>
      </c>
      <c r="H20" s="59">
        <f t="shared" si="5"/>
        <v>6790</v>
      </c>
      <c r="I20" s="126">
        <f t="shared" si="5"/>
        <v>-6416</v>
      </c>
      <c r="J20" s="59">
        <f t="shared" si="5"/>
        <v>0</v>
      </c>
      <c r="K20" s="11"/>
      <c r="M20" s="276"/>
      <c r="N20" s="280"/>
      <c r="O20" s="280"/>
      <c r="P20" s="280"/>
      <c r="Q20" s="274"/>
      <c r="R20" s="273"/>
      <c r="S20" s="273"/>
      <c r="T20" s="273"/>
    </row>
    <row r="21" spans="2:20">
      <c r="B21" s="30" t="s">
        <v>21</v>
      </c>
      <c r="C21" s="236">
        <f t="shared" ref="C21:J21" si="6">C20/C5</f>
        <v>-0.15346047974832874</v>
      </c>
      <c r="D21" s="236">
        <f t="shared" si="6"/>
        <v>2.2341128286431498E-2</v>
      </c>
      <c r="E21" s="236">
        <f t="shared" si="6"/>
        <v>-6.3519485737243878E-2</v>
      </c>
      <c r="F21" s="281">
        <f t="shared" si="6"/>
        <v>-6.4093665522028206E-2</v>
      </c>
      <c r="G21" s="287">
        <f t="shared" si="6"/>
        <v>-0.49758568827673555</v>
      </c>
      <c r="H21" s="32">
        <f t="shared" si="6"/>
        <v>9.9805973659454372E-2</v>
      </c>
      <c r="I21" s="32">
        <f t="shared" si="6"/>
        <v>-0.14095832326383548</v>
      </c>
      <c r="J21" s="32" t="e">
        <f t="shared" si="6"/>
        <v>#DIV/0!</v>
      </c>
      <c r="K21" s="11"/>
      <c r="M21" s="276"/>
      <c r="N21" s="278"/>
      <c r="O21" s="277"/>
      <c r="P21" s="279"/>
      <c r="Q21" s="273"/>
      <c r="R21" s="273"/>
      <c r="S21" s="273"/>
      <c r="T21" s="273"/>
    </row>
    <row r="22" spans="2:20" ht="15.75">
      <c r="B22" s="7"/>
      <c r="C22" s="268"/>
      <c r="D22" s="268"/>
      <c r="E22" s="268"/>
      <c r="F22" s="268"/>
      <c r="G22" s="4"/>
      <c r="H22" s="4"/>
      <c r="I22" s="4"/>
      <c r="J22" s="4"/>
      <c r="K22" s="11"/>
      <c r="M22" s="276"/>
      <c r="N22" s="278"/>
      <c r="O22" s="277"/>
      <c r="P22" s="277"/>
      <c r="Q22" s="273"/>
      <c r="R22" s="273"/>
      <c r="S22" s="273"/>
      <c r="T22" s="273"/>
    </row>
    <row r="23" spans="2:20" ht="33" customHeight="1">
      <c r="B23" s="300" t="s">
        <v>22</v>
      </c>
      <c r="C23" s="300"/>
      <c r="D23" s="300"/>
      <c r="E23" s="300"/>
      <c r="F23" s="300"/>
      <c r="G23" s="300"/>
      <c r="H23" s="300"/>
      <c r="I23" s="300"/>
      <c r="J23" s="300"/>
      <c r="K23" s="300"/>
      <c r="M23" s="283"/>
      <c r="N23" s="275"/>
      <c r="O23" s="273"/>
      <c r="P23" s="273"/>
      <c r="Q23" s="273"/>
      <c r="R23" s="273"/>
      <c r="S23" s="273"/>
      <c r="T23" s="273"/>
    </row>
    <row r="24" spans="2:20">
      <c r="M24" s="273"/>
      <c r="N24" s="273"/>
      <c r="O24" s="273"/>
      <c r="P24" s="273"/>
      <c r="Q24" s="273"/>
      <c r="R24" s="273"/>
      <c r="S24" s="273"/>
      <c r="T24" s="273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06EB6-D6E6-456B-8C68-DED933F86544}">
  <dimension ref="B1:T42"/>
  <sheetViews>
    <sheetView view="pageBreakPreview" zoomScaleNormal="100" zoomScaleSheetLayoutView="100" workbookViewId="0">
      <selection activeCell="I4" sqref="I4"/>
    </sheetView>
  </sheetViews>
  <sheetFormatPr defaultRowHeight="15"/>
  <cols>
    <col min="1" max="1" width="2.42578125" customWidth="1"/>
    <col min="2" max="2" width="30" customWidth="1"/>
    <col min="3" max="10" width="10.5703125" customWidth="1"/>
    <col min="11" max="11" width="3" customWidth="1"/>
    <col min="14" max="14" width="11.140625" bestFit="1" customWidth="1"/>
  </cols>
  <sheetData>
    <row r="1" spans="2:20" ht="15.75" thickBot="1"/>
    <row r="2" spans="2:20" ht="16.5" thickBot="1">
      <c r="B2" s="1" t="s">
        <v>137</v>
      </c>
      <c r="C2" s="143"/>
      <c r="D2" s="143"/>
      <c r="E2" s="143"/>
      <c r="F2" s="143"/>
      <c r="G2" s="143"/>
      <c r="H2" s="143"/>
      <c r="I2" s="143"/>
      <c r="J2" s="143"/>
      <c r="K2" s="10"/>
      <c r="M2" s="276"/>
      <c r="N2" s="277"/>
      <c r="O2" s="277"/>
      <c r="P2" s="277"/>
    </row>
    <row r="3" spans="2:20" ht="15.75" thickBot="1">
      <c r="B3" s="96"/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0"/>
      <c r="M3" s="276"/>
      <c r="N3" s="277"/>
      <c r="O3" s="277"/>
      <c r="P3" s="277"/>
      <c r="Q3" s="273"/>
      <c r="R3" s="273"/>
      <c r="S3" s="273"/>
      <c r="T3" s="273"/>
    </row>
    <row r="4" spans="2:20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0"/>
      <c r="M4" s="276"/>
      <c r="N4" s="278"/>
      <c r="O4" s="277"/>
      <c r="P4" s="277"/>
      <c r="Q4" s="273"/>
      <c r="R4" s="273"/>
      <c r="S4" s="273"/>
      <c r="T4" s="273"/>
    </row>
    <row r="5" spans="2:20">
      <c r="B5" s="99" t="s">
        <v>9</v>
      </c>
      <c r="C5" s="194">
        <v>31041</v>
      </c>
      <c r="D5" s="194">
        <v>21146</v>
      </c>
      <c r="E5" s="194">
        <v>27792</v>
      </c>
      <c r="F5" s="194">
        <v>35556</v>
      </c>
      <c r="G5" s="59">
        <v>27363</v>
      </c>
      <c r="H5" s="59">
        <v>18501</v>
      </c>
      <c r="I5" s="59">
        <v>22794</v>
      </c>
      <c r="J5" s="59"/>
      <c r="K5" s="10"/>
      <c r="M5" s="276"/>
      <c r="N5" s="278"/>
      <c r="O5" s="278"/>
      <c r="P5" s="279"/>
      <c r="Q5" s="274"/>
      <c r="R5" s="273"/>
      <c r="S5" s="273"/>
      <c r="T5" s="273"/>
    </row>
    <row r="6" spans="2:20">
      <c r="B6" s="67"/>
      <c r="C6" s="196"/>
      <c r="D6" s="211"/>
      <c r="E6" s="196"/>
      <c r="F6" s="211"/>
      <c r="G6" s="68"/>
      <c r="H6" s="124"/>
      <c r="I6" s="68"/>
      <c r="J6" s="124"/>
      <c r="K6" s="10"/>
      <c r="M6" s="276"/>
      <c r="N6" s="278"/>
      <c r="O6" s="279"/>
      <c r="P6" s="279"/>
      <c r="Q6" s="273"/>
      <c r="R6" s="273"/>
      <c r="S6" s="273"/>
      <c r="T6" s="273"/>
    </row>
    <row r="7" spans="2:20">
      <c r="B7" s="30" t="s">
        <v>10</v>
      </c>
      <c r="C7" s="204">
        <v>13480</v>
      </c>
      <c r="D7" s="193">
        <v>8127</v>
      </c>
      <c r="E7" s="204">
        <v>9852</v>
      </c>
      <c r="F7" s="193">
        <v>7615</v>
      </c>
      <c r="G7" s="85">
        <v>8578</v>
      </c>
      <c r="H7" s="51">
        <v>8854</v>
      </c>
      <c r="I7" s="85">
        <v>6231</v>
      </c>
      <c r="J7" s="51"/>
      <c r="K7" s="11"/>
      <c r="M7" s="276"/>
      <c r="N7" s="278"/>
      <c r="O7" s="279"/>
      <c r="P7" s="279"/>
      <c r="Q7" s="274"/>
      <c r="R7" s="273"/>
      <c r="S7" s="273"/>
      <c r="T7" s="273"/>
    </row>
    <row r="8" spans="2:20">
      <c r="B8" s="30" t="s">
        <v>113</v>
      </c>
      <c r="C8" s="204">
        <v>2751</v>
      </c>
      <c r="D8" s="193">
        <v>2118</v>
      </c>
      <c r="E8" s="204">
        <v>5737</v>
      </c>
      <c r="F8" s="193">
        <v>11418</v>
      </c>
      <c r="G8" s="85">
        <v>3324</v>
      </c>
      <c r="H8" s="51">
        <v>1179</v>
      </c>
      <c r="I8" s="85">
        <v>3388</v>
      </c>
      <c r="J8" s="51"/>
      <c r="K8" s="11"/>
      <c r="M8" s="276"/>
      <c r="N8" s="278"/>
      <c r="O8" s="279"/>
      <c r="P8" s="279"/>
      <c r="Q8" s="274"/>
      <c r="R8" s="273"/>
      <c r="S8" s="273"/>
      <c r="T8" s="273"/>
    </row>
    <row r="9" spans="2:20">
      <c r="B9" s="97" t="s">
        <v>12</v>
      </c>
      <c r="C9" s="235">
        <f t="shared" ref="C9:J9" si="0">C5-C7-C8</f>
        <v>14810</v>
      </c>
      <c r="D9" s="194">
        <f t="shared" si="0"/>
        <v>10901</v>
      </c>
      <c r="E9" s="235">
        <f t="shared" si="0"/>
        <v>12203</v>
      </c>
      <c r="F9" s="194">
        <f t="shared" si="0"/>
        <v>16523</v>
      </c>
      <c r="G9" s="126">
        <f t="shared" si="0"/>
        <v>15461</v>
      </c>
      <c r="H9" s="59">
        <f t="shared" si="0"/>
        <v>8468</v>
      </c>
      <c r="I9" s="126">
        <f t="shared" si="0"/>
        <v>13175</v>
      </c>
      <c r="J9" s="59">
        <f t="shared" si="0"/>
        <v>0</v>
      </c>
      <c r="K9" s="11"/>
      <c r="M9" s="276"/>
      <c r="N9" s="278"/>
      <c r="O9" s="278"/>
      <c r="P9" s="280"/>
      <c r="Q9" s="274"/>
      <c r="R9" s="273"/>
      <c r="S9" s="273"/>
      <c r="T9" s="273"/>
    </row>
    <row r="10" spans="2:20">
      <c r="B10" s="30" t="s">
        <v>13</v>
      </c>
      <c r="C10" s="236">
        <f t="shared" ref="C10:J10" si="1">C9/C5</f>
        <v>0.47711091781836923</v>
      </c>
      <c r="D10" s="224">
        <f t="shared" si="1"/>
        <v>0.51551120779343607</v>
      </c>
      <c r="E10" s="281">
        <f t="shared" si="1"/>
        <v>0.43908318940702362</v>
      </c>
      <c r="F10" s="224">
        <f t="shared" si="1"/>
        <v>0.46470356620542241</v>
      </c>
      <c r="G10" s="32">
        <f t="shared" si="1"/>
        <v>0.56503307385886048</v>
      </c>
      <c r="H10" s="33">
        <f t="shared" si="1"/>
        <v>0.45770498891951789</v>
      </c>
      <c r="I10" s="32">
        <f t="shared" si="1"/>
        <v>0.5780029832412038</v>
      </c>
      <c r="J10" s="33" t="e">
        <f t="shared" si="1"/>
        <v>#DIV/0!</v>
      </c>
      <c r="K10" s="11"/>
      <c r="M10" s="276"/>
      <c r="N10" s="278"/>
      <c r="O10" s="279"/>
      <c r="P10" s="279"/>
      <c r="Q10" s="274"/>
      <c r="R10" s="273"/>
      <c r="S10" s="273"/>
      <c r="T10" s="273"/>
    </row>
    <row r="11" spans="2:20">
      <c r="B11" s="98"/>
      <c r="C11" s="237"/>
      <c r="D11" s="238"/>
      <c r="E11" s="237"/>
      <c r="F11" s="238"/>
      <c r="G11" s="73"/>
      <c r="H11" s="74"/>
      <c r="I11" s="73"/>
      <c r="J11" s="74"/>
      <c r="K11" s="11"/>
      <c r="M11" s="276"/>
      <c r="N11" s="278"/>
      <c r="O11" s="279"/>
      <c r="P11" s="279"/>
      <c r="Q11" s="274"/>
      <c r="R11" s="273"/>
      <c r="S11" s="273"/>
      <c r="T11" s="273"/>
    </row>
    <row r="12" spans="2:20">
      <c r="B12" s="30" t="s">
        <v>14</v>
      </c>
      <c r="C12" s="204">
        <v>11458</v>
      </c>
      <c r="D12" s="193">
        <v>12135</v>
      </c>
      <c r="E12" s="204">
        <v>12934</v>
      </c>
      <c r="F12" s="193">
        <v>14085</v>
      </c>
      <c r="G12" s="85">
        <v>12739</v>
      </c>
      <c r="H12" s="51">
        <v>9794</v>
      </c>
      <c r="I12" s="85">
        <v>10245</v>
      </c>
      <c r="J12" s="51"/>
      <c r="K12" s="11"/>
      <c r="L12" s="13"/>
      <c r="M12" s="276"/>
      <c r="N12" s="278"/>
      <c r="O12" s="279"/>
      <c r="P12" s="279"/>
      <c r="Q12" s="274"/>
      <c r="R12" s="273"/>
      <c r="S12" s="273"/>
      <c r="T12" s="273"/>
    </row>
    <row r="13" spans="2:20">
      <c r="B13" s="98"/>
      <c r="C13" s="196"/>
      <c r="D13" s="192"/>
      <c r="E13" s="196"/>
      <c r="F13" s="192"/>
      <c r="G13" s="68"/>
      <c r="H13" s="47"/>
      <c r="I13" s="68"/>
      <c r="J13" s="47"/>
      <c r="K13" s="11"/>
      <c r="M13" s="276"/>
      <c r="N13" s="278"/>
      <c r="O13" s="279"/>
      <c r="P13" s="279"/>
      <c r="Q13" s="274"/>
      <c r="R13" s="273"/>
      <c r="S13" s="273"/>
      <c r="T13" s="273"/>
    </row>
    <row r="14" spans="2:20">
      <c r="B14" s="99" t="s">
        <v>15</v>
      </c>
      <c r="C14" s="235">
        <f t="shared" ref="C14:E14" si="2">C9-C12</f>
        <v>3352</v>
      </c>
      <c r="D14" s="194">
        <f t="shared" si="2"/>
        <v>-1234</v>
      </c>
      <c r="E14" s="235">
        <f t="shared" si="2"/>
        <v>-731</v>
      </c>
      <c r="F14" s="194">
        <f>F9-F12</f>
        <v>2438</v>
      </c>
      <c r="G14" s="126">
        <f t="shared" ref="G14:I14" si="3">G9-G12</f>
        <v>2722</v>
      </c>
      <c r="H14" s="59">
        <f t="shared" si="3"/>
        <v>-1326</v>
      </c>
      <c r="I14" s="126">
        <f t="shared" si="3"/>
        <v>2930</v>
      </c>
      <c r="J14" s="59">
        <f>J9-J12</f>
        <v>0</v>
      </c>
      <c r="K14" s="11"/>
      <c r="M14" s="276"/>
      <c r="N14" s="280"/>
      <c r="O14" s="280"/>
      <c r="P14" s="280"/>
      <c r="Q14" s="274"/>
      <c r="R14" s="273"/>
      <c r="S14" s="273"/>
      <c r="T14" s="273"/>
    </row>
    <row r="15" spans="2:20">
      <c r="B15" s="30" t="s">
        <v>16</v>
      </c>
      <c r="C15" s="236">
        <f t="shared" ref="C15:J15" si="4">C14/C5</f>
        <v>0.10798621178441416</v>
      </c>
      <c r="D15" s="224">
        <f t="shared" si="4"/>
        <v>-5.8356190296037079E-2</v>
      </c>
      <c r="E15" s="286">
        <f t="shared" si="4"/>
        <v>-2.6302533103051237E-2</v>
      </c>
      <c r="F15" s="285">
        <f t="shared" si="4"/>
        <v>6.8567892901338731E-2</v>
      </c>
      <c r="G15" s="32">
        <f t="shared" si="4"/>
        <v>9.9477396484303621E-2</v>
      </c>
      <c r="H15" s="33">
        <f t="shared" si="4"/>
        <v>-7.1671801524241935E-2</v>
      </c>
      <c r="I15" s="32">
        <f t="shared" si="4"/>
        <v>0.12854259892954287</v>
      </c>
      <c r="J15" s="33" t="e">
        <f t="shared" si="4"/>
        <v>#DIV/0!</v>
      </c>
      <c r="K15" s="11"/>
      <c r="M15" s="276"/>
      <c r="N15" s="278"/>
      <c r="O15" s="279"/>
      <c r="P15" s="279"/>
      <c r="Q15" s="274"/>
      <c r="R15" s="273"/>
      <c r="S15" s="273"/>
      <c r="T15" s="273"/>
    </row>
    <row r="16" spans="2:20">
      <c r="B16" s="100"/>
      <c r="C16" s="239"/>
      <c r="D16" s="240"/>
      <c r="E16" s="240"/>
      <c r="F16" s="240"/>
      <c r="G16" s="24"/>
      <c r="H16" s="25"/>
      <c r="I16" s="24"/>
      <c r="J16" s="25"/>
      <c r="K16" s="11"/>
      <c r="M16" s="276"/>
      <c r="N16" s="278"/>
      <c r="O16" s="279"/>
      <c r="P16" s="279"/>
      <c r="Q16" s="274"/>
      <c r="R16" s="273"/>
      <c r="S16" s="273"/>
      <c r="T16" s="273"/>
    </row>
    <row r="17" spans="2:20">
      <c r="B17" s="30" t="s">
        <v>28</v>
      </c>
      <c r="C17" s="203">
        <v>3897</v>
      </c>
      <c r="D17" s="212">
        <v>3409</v>
      </c>
      <c r="E17" s="212">
        <v>3357</v>
      </c>
      <c r="F17" s="212">
        <v>3496</v>
      </c>
      <c r="G17" s="89">
        <v>3127</v>
      </c>
      <c r="H17" s="90">
        <v>3150</v>
      </c>
      <c r="I17" s="89">
        <v>2725</v>
      </c>
      <c r="J17" s="90"/>
      <c r="K17" s="11"/>
      <c r="M17" s="276"/>
      <c r="N17" s="278"/>
      <c r="O17" s="279"/>
      <c r="P17" s="279"/>
      <c r="Q17" s="274"/>
      <c r="R17" s="273"/>
      <c r="S17" s="273"/>
      <c r="T17" s="273"/>
    </row>
    <row r="18" spans="2:20">
      <c r="B18" s="30" t="s">
        <v>19</v>
      </c>
      <c r="C18" s="203">
        <v>0</v>
      </c>
      <c r="D18" s="212">
        <v>0</v>
      </c>
      <c r="E18" s="212">
        <v>0</v>
      </c>
      <c r="F18" s="212">
        <v>58332</v>
      </c>
      <c r="G18" s="89">
        <v>0</v>
      </c>
      <c r="H18" s="90">
        <v>0</v>
      </c>
      <c r="I18" s="90">
        <v>0</v>
      </c>
      <c r="J18" s="90"/>
      <c r="K18" s="11"/>
      <c r="M18" s="276"/>
      <c r="N18" s="278"/>
      <c r="O18" s="279"/>
      <c r="P18" s="279"/>
      <c r="Q18" s="274"/>
      <c r="R18" s="273"/>
      <c r="S18" s="273"/>
      <c r="T18" s="273"/>
    </row>
    <row r="19" spans="2:20">
      <c r="B19" s="101"/>
      <c r="C19" s="203"/>
      <c r="D19" s="212"/>
      <c r="E19" s="213"/>
      <c r="F19" s="284"/>
      <c r="G19" s="89"/>
      <c r="H19" s="90"/>
      <c r="I19" s="89"/>
      <c r="J19" s="90"/>
      <c r="K19" s="11"/>
      <c r="M19" s="276"/>
      <c r="N19" s="278"/>
      <c r="O19" s="279"/>
      <c r="P19" s="279"/>
      <c r="Q19" s="274"/>
      <c r="R19" s="273"/>
      <c r="S19" s="273"/>
      <c r="T19" s="273"/>
    </row>
    <row r="20" spans="2:20">
      <c r="B20" s="99" t="s">
        <v>20</v>
      </c>
      <c r="C20" s="235">
        <f t="shared" ref="C20:J20" si="5">C14-C17-C18</f>
        <v>-545</v>
      </c>
      <c r="D20" s="194">
        <f t="shared" si="5"/>
        <v>-4643</v>
      </c>
      <c r="E20" s="235">
        <f t="shared" si="5"/>
        <v>-4088</v>
      </c>
      <c r="F20" s="194">
        <f t="shared" si="5"/>
        <v>-59390</v>
      </c>
      <c r="G20" s="126">
        <f t="shared" si="5"/>
        <v>-405</v>
      </c>
      <c r="H20" s="59">
        <f t="shared" si="5"/>
        <v>-4476</v>
      </c>
      <c r="I20" s="126">
        <f t="shared" si="5"/>
        <v>205</v>
      </c>
      <c r="J20" s="59">
        <f t="shared" si="5"/>
        <v>0</v>
      </c>
      <c r="K20" s="11"/>
      <c r="M20" s="276"/>
      <c r="N20" s="280"/>
      <c r="O20" s="280"/>
      <c r="P20" s="280"/>
      <c r="Q20" s="274"/>
      <c r="R20" s="273"/>
      <c r="S20" s="273"/>
      <c r="T20" s="273"/>
    </row>
    <row r="21" spans="2:20">
      <c r="B21" s="30" t="s">
        <v>21</v>
      </c>
      <c r="C21" s="236">
        <f t="shared" ref="C21:J21" si="6">C20/C5</f>
        <v>-1.7557424052060178E-2</v>
      </c>
      <c r="D21" s="236">
        <f t="shared" si="6"/>
        <v>-0.21956871275891421</v>
      </c>
      <c r="E21" s="236">
        <f t="shared" si="6"/>
        <v>-0.14709268854346574</v>
      </c>
      <c r="F21" s="281">
        <f t="shared" si="6"/>
        <v>-1.6703228709641129</v>
      </c>
      <c r="G21" s="287">
        <f t="shared" si="6"/>
        <v>-1.4801008661330994E-2</v>
      </c>
      <c r="H21" s="32">
        <f t="shared" si="6"/>
        <v>-0.24193286849359494</v>
      </c>
      <c r="I21" s="32">
        <f t="shared" si="6"/>
        <v>8.9935948056506093E-3</v>
      </c>
      <c r="J21" s="32" t="e">
        <f t="shared" si="6"/>
        <v>#DIV/0!</v>
      </c>
      <c r="K21" s="11"/>
      <c r="M21" s="276"/>
      <c r="N21" s="278"/>
      <c r="O21" s="277"/>
      <c r="P21" s="279"/>
      <c r="Q21" s="273"/>
      <c r="R21" s="273"/>
      <c r="S21" s="273"/>
      <c r="T21" s="273"/>
    </row>
    <row r="22" spans="2:20" ht="15.75">
      <c r="B22" s="7"/>
      <c r="C22" s="268"/>
      <c r="D22" s="268"/>
      <c r="E22" s="268"/>
      <c r="F22" s="268"/>
      <c r="G22" s="4"/>
      <c r="H22" s="4"/>
      <c r="I22" s="4"/>
      <c r="J22" s="4"/>
      <c r="K22" s="11"/>
      <c r="M22" s="276"/>
      <c r="N22" s="278"/>
      <c r="O22" s="277"/>
      <c r="P22" s="277"/>
      <c r="Q22" s="273"/>
      <c r="R22" s="273"/>
      <c r="S22" s="273"/>
      <c r="T22" s="273"/>
    </row>
    <row r="23" spans="2:20" ht="33" customHeight="1">
      <c r="B23" s="300" t="s">
        <v>22</v>
      </c>
      <c r="C23" s="300"/>
      <c r="D23" s="300"/>
      <c r="E23" s="300"/>
      <c r="F23" s="300"/>
      <c r="G23" s="300"/>
      <c r="H23" s="300"/>
      <c r="I23" s="300"/>
      <c r="J23" s="300"/>
      <c r="K23" s="300"/>
      <c r="M23" s="283"/>
      <c r="N23" s="275"/>
      <c r="O23" s="273"/>
      <c r="P23" s="273"/>
      <c r="Q23" s="273"/>
      <c r="R23" s="273"/>
      <c r="S23" s="273"/>
      <c r="T23" s="273"/>
    </row>
    <row r="24" spans="2:20">
      <c r="M24" s="273"/>
      <c r="N24" s="273"/>
      <c r="O24" s="273"/>
      <c r="P24" s="273"/>
      <c r="Q24" s="273"/>
      <c r="R24" s="273"/>
      <c r="S24" s="273"/>
      <c r="T24" s="273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DAD5-AD97-40BA-BA12-B77CB6B169F8}">
  <dimension ref="B1:T42"/>
  <sheetViews>
    <sheetView view="pageBreakPreview" zoomScaleNormal="100" zoomScaleSheetLayoutView="100" workbookViewId="0">
      <selection activeCell="I4" sqref="I4"/>
    </sheetView>
  </sheetViews>
  <sheetFormatPr defaultRowHeight="15"/>
  <cols>
    <col min="1" max="1" width="2.42578125" customWidth="1"/>
    <col min="2" max="2" width="30" customWidth="1"/>
    <col min="3" max="10" width="10.5703125" customWidth="1"/>
    <col min="11" max="11" width="3" customWidth="1"/>
    <col min="14" max="14" width="11.140625" bestFit="1" customWidth="1"/>
  </cols>
  <sheetData>
    <row r="1" spans="2:20" ht="15.75" thickBot="1"/>
    <row r="2" spans="2:20" ht="16.5" thickBot="1">
      <c r="B2" s="1" t="s">
        <v>138</v>
      </c>
      <c r="C2" s="143"/>
      <c r="D2" s="143"/>
      <c r="E2" s="143"/>
      <c r="F2" s="143"/>
      <c r="G2" s="143"/>
      <c r="H2" s="143"/>
      <c r="I2" s="143"/>
      <c r="J2" s="143"/>
      <c r="K2" s="10"/>
      <c r="M2" s="276"/>
      <c r="N2" s="277"/>
      <c r="O2" s="277"/>
      <c r="P2" s="277"/>
    </row>
    <row r="3" spans="2:20" ht="15.75" thickBot="1">
      <c r="B3" s="96"/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0"/>
      <c r="M3" s="276"/>
      <c r="N3" s="277"/>
      <c r="O3" s="277"/>
      <c r="P3" s="277"/>
      <c r="Q3" s="273"/>
      <c r="R3" s="273"/>
      <c r="S3" s="273"/>
      <c r="T3" s="273"/>
    </row>
    <row r="4" spans="2:20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0"/>
      <c r="M4" s="276"/>
      <c r="N4" s="278"/>
      <c r="O4" s="277"/>
      <c r="P4" s="277"/>
      <c r="Q4" s="273"/>
      <c r="R4" s="273"/>
      <c r="S4" s="273"/>
      <c r="T4" s="273"/>
    </row>
    <row r="5" spans="2:20">
      <c r="B5" s="99" t="s">
        <v>9</v>
      </c>
      <c r="C5" s="194"/>
      <c r="D5" s="194"/>
      <c r="E5" s="194"/>
      <c r="F5" s="194"/>
      <c r="G5" s="59"/>
      <c r="H5" s="59"/>
      <c r="I5" s="59"/>
      <c r="J5" s="59"/>
      <c r="K5" s="10"/>
      <c r="M5" s="276"/>
      <c r="N5" s="278"/>
      <c r="O5" s="278"/>
      <c r="P5" s="279"/>
      <c r="Q5" s="274"/>
      <c r="R5" s="273"/>
      <c r="S5" s="273"/>
      <c r="T5" s="273"/>
    </row>
    <row r="6" spans="2:20">
      <c r="B6" s="67"/>
      <c r="C6" s="196"/>
      <c r="D6" s="211"/>
      <c r="E6" s="196"/>
      <c r="F6" s="211"/>
      <c r="G6" s="68"/>
      <c r="H6" s="124"/>
      <c r="I6" s="68"/>
      <c r="J6" s="124"/>
      <c r="K6" s="10"/>
      <c r="M6" s="276"/>
      <c r="N6" s="278"/>
      <c r="O6" s="279"/>
      <c r="P6" s="279"/>
      <c r="Q6" s="273"/>
      <c r="R6" s="273"/>
      <c r="S6" s="273"/>
      <c r="T6" s="273"/>
    </row>
    <row r="7" spans="2:20">
      <c r="B7" s="30" t="s">
        <v>10</v>
      </c>
      <c r="C7" s="204"/>
      <c r="D7" s="193"/>
      <c r="E7" s="204"/>
      <c r="F7" s="193"/>
      <c r="G7" s="85"/>
      <c r="H7" s="51"/>
      <c r="I7" s="85"/>
      <c r="J7" s="51"/>
      <c r="K7" s="11"/>
      <c r="M7" s="276"/>
      <c r="N7" s="278"/>
      <c r="O7" s="279"/>
      <c r="P7" s="279"/>
      <c r="Q7" s="274"/>
      <c r="R7" s="273"/>
      <c r="S7" s="273"/>
      <c r="T7" s="273"/>
    </row>
    <row r="8" spans="2:20">
      <c r="B8" s="30" t="s">
        <v>113</v>
      </c>
      <c r="C8" s="204"/>
      <c r="D8" s="193"/>
      <c r="E8" s="204"/>
      <c r="F8" s="193"/>
      <c r="G8" s="85"/>
      <c r="H8" s="51"/>
      <c r="I8" s="85"/>
      <c r="J8" s="51"/>
      <c r="K8" s="11"/>
      <c r="M8" s="276"/>
      <c r="N8" s="278"/>
      <c r="O8" s="279"/>
      <c r="P8" s="279"/>
      <c r="Q8" s="274"/>
      <c r="R8" s="273"/>
      <c r="S8" s="273"/>
      <c r="T8" s="273"/>
    </row>
    <row r="9" spans="2:20">
      <c r="B9" s="97" t="s">
        <v>12</v>
      </c>
      <c r="C9" s="235">
        <f t="shared" ref="C9:J9" si="0">C5-C7-C8</f>
        <v>0</v>
      </c>
      <c r="D9" s="194">
        <f t="shared" si="0"/>
        <v>0</v>
      </c>
      <c r="E9" s="235">
        <f t="shared" si="0"/>
        <v>0</v>
      </c>
      <c r="F9" s="194">
        <f t="shared" si="0"/>
        <v>0</v>
      </c>
      <c r="G9" s="126">
        <f t="shared" si="0"/>
        <v>0</v>
      </c>
      <c r="H9" s="59">
        <f t="shared" si="0"/>
        <v>0</v>
      </c>
      <c r="I9" s="126">
        <f t="shared" si="0"/>
        <v>0</v>
      </c>
      <c r="J9" s="59">
        <f t="shared" si="0"/>
        <v>0</v>
      </c>
      <c r="K9" s="11"/>
      <c r="M9" s="276"/>
      <c r="N9" s="278"/>
      <c r="O9" s="278"/>
      <c r="P9" s="280"/>
      <c r="Q9" s="274"/>
      <c r="R9" s="273"/>
      <c r="S9" s="273"/>
      <c r="T9" s="273"/>
    </row>
    <row r="10" spans="2:20">
      <c r="B10" s="30" t="s">
        <v>13</v>
      </c>
      <c r="C10" s="236" t="e">
        <f t="shared" ref="C10:J10" si="1">C9/C5</f>
        <v>#DIV/0!</v>
      </c>
      <c r="D10" s="224" t="e">
        <f t="shared" si="1"/>
        <v>#DIV/0!</v>
      </c>
      <c r="E10" s="281" t="e">
        <f t="shared" si="1"/>
        <v>#DIV/0!</v>
      </c>
      <c r="F10" s="224" t="e">
        <f t="shared" si="1"/>
        <v>#DIV/0!</v>
      </c>
      <c r="G10" s="32" t="e">
        <f t="shared" si="1"/>
        <v>#DIV/0!</v>
      </c>
      <c r="H10" s="33" t="e">
        <f t="shared" si="1"/>
        <v>#DIV/0!</v>
      </c>
      <c r="I10" s="32" t="e">
        <f t="shared" si="1"/>
        <v>#DIV/0!</v>
      </c>
      <c r="J10" s="33" t="e">
        <f t="shared" si="1"/>
        <v>#DIV/0!</v>
      </c>
      <c r="K10" s="11"/>
      <c r="M10" s="276"/>
      <c r="N10" s="278"/>
      <c r="O10" s="279"/>
      <c r="P10" s="279"/>
      <c r="Q10" s="274"/>
      <c r="R10" s="273"/>
      <c r="S10" s="273"/>
      <c r="T10" s="273"/>
    </row>
    <row r="11" spans="2:20">
      <c r="B11" s="98"/>
      <c r="C11" s="237"/>
      <c r="D11" s="238"/>
      <c r="E11" s="237"/>
      <c r="F11" s="238"/>
      <c r="G11" s="73"/>
      <c r="H11" s="74"/>
      <c r="I11" s="73"/>
      <c r="J11" s="74"/>
      <c r="K11" s="11"/>
      <c r="M11" s="276"/>
      <c r="N11" s="278"/>
      <c r="O11" s="279"/>
      <c r="P11" s="279"/>
      <c r="Q11" s="274"/>
      <c r="R11" s="273"/>
      <c r="S11" s="273"/>
      <c r="T11" s="273"/>
    </row>
    <row r="12" spans="2:20">
      <c r="B12" s="30" t="s">
        <v>14</v>
      </c>
      <c r="C12" s="204">
        <v>9102</v>
      </c>
      <c r="D12" s="193">
        <v>7396</v>
      </c>
      <c r="E12" s="204">
        <v>8012</v>
      </c>
      <c r="F12" s="193">
        <v>27780</v>
      </c>
      <c r="G12" s="85">
        <v>9516</v>
      </c>
      <c r="H12" s="51">
        <v>7640</v>
      </c>
      <c r="I12" s="85">
        <v>8013</v>
      </c>
      <c r="J12" s="51"/>
      <c r="K12" s="11"/>
      <c r="L12" s="13"/>
      <c r="M12" s="276"/>
      <c r="N12" s="278"/>
      <c r="O12" s="279"/>
      <c r="P12" s="279"/>
      <c r="Q12" s="274"/>
      <c r="R12" s="273"/>
      <c r="S12" s="273"/>
      <c r="T12" s="273"/>
    </row>
    <row r="13" spans="2:20">
      <c r="B13" s="98"/>
      <c r="C13" s="196"/>
      <c r="D13" s="192"/>
      <c r="E13" s="196"/>
      <c r="F13" s="192"/>
      <c r="G13" s="68"/>
      <c r="H13" s="47"/>
      <c r="I13" s="68"/>
      <c r="J13" s="47"/>
      <c r="K13" s="11"/>
      <c r="M13" s="276"/>
      <c r="N13" s="278"/>
      <c r="O13" s="279"/>
      <c r="P13" s="279"/>
      <c r="Q13" s="274"/>
      <c r="R13" s="273"/>
      <c r="S13" s="273"/>
      <c r="T13" s="273"/>
    </row>
    <row r="14" spans="2:20">
      <c r="B14" s="99" t="s">
        <v>15</v>
      </c>
      <c r="C14" s="235">
        <f t="shared" ref="C14:E14" si="2">C9-C12</f>
        <v>-9102</v>
      </c>
      <c r="D14" s="194">
        <f t="shared" si="2"/>
        <v>-7396</v>
      </c>
      <c r="E14" s="235">
        <f t="shared" si="2"/>
        <v>-8012</v>
      </c>
      <c r="F14" s="194">
        <f>F9-F12</f>
        <v>-27780</v>
      </c>
      <c r="G14" s="126">
        <f t="shared" ref="G14:I14" si="3">G9-G12</f>
        <v>-9516</v>
      </c>
      <c r="H14" s="59">
        <f t="shared" si="3"/>
        <v>-7640</v>
      </c>
      <c r="I14" s="126">
        <f t="shared" si="3"/>
        <v>-8013</v>
      </c>
      <c r="J14" s="59">
        <f>J9-J12</f>
        <v>0</v>
      </c>
      <c r="K14" s="11"/>
      <c r="M14" s="276"/>
      <c r="N14" s="280"/>
      <c r="O14" s="280"/>
      <c r="P14" s="280"/>
      <c r="Q14" s="274"/>
      <c r="R14" s="273"/>
      <c r="S14" s="273"/>
      <c r="T14" s="273"/>
    </row>
    <row r="15" spans="2:20">
      <c r="B15" s="30" t="s">
        <v>16</v>
      </c>
      <c r="C15" s="236" t="e">
        <f t="shared" ref="C15:J15" si="4">C14/C5</f>
        <v>#DIV/0!</v>
      </c>
      <c r="D15" s="224" t="e">
        <f t="shared" si="4"/>
        <v>#DIV/0!</v>
      </c>
      <c r="E15" s="286" t="e">
        <f t="shared" si="4"/>
        <v>#DIV/0!</v>
      </c>
      <c r="F15" s="285" t="e">
        <f t="shared" si="4"/>
        <v>#DIV/0!</v>
      </c>
      <c r="G15" s="32" t="e">
        <f t="shared" si="4"/>
        <v>#DIV/0!</v>
      </c>
      <c r="H15" s="33" t="e">
        <f t="shared" si="4"/>
        <v>#DIV/0!</v>
      </c>
      <c r="I15" s="32" t="e">
        <f t="shared" si="4"/>
        <v>#DIV/0!</v>
      </c>
      <c r="J15" s="33" t="e">
        <f t="shared" si="4"/>
        <v>#DIV/0!</v>
      </c>
      <c r="K15" s="11"/>
      <c r="M15" s="276"/>
      <c r="N15" s="278"/>
      <c r="O15" s="279"/>
      <c r="P15" s="279"/>
      <c r="Q15" s="274"/>
      <c r="R15" s="273"/>
      <c r="S15" s="273"/>
      <c r="T15" s="273"/>
    </row>
    <row r="16" spans="2:20">
      <c r="B16" s="100"/>
      <c r="C16" s="239"/>
      <c r="D16" s="240"/>
      <c r="E16" s="240"/>
      <c r="F16" s="240"/>
      <c r="G16" s="24"/>
      <c r="H16" s="25"/>
      <c r="I16" s="24"/>
      <c r="J16" s="25"/>
      <c r="K16" s="11"/>
      <c r="M16" s="276"/>
      <c r="N16" s="278"/>
      <c r="O16" s="279"/>
      <c r="P16" s="279"/>
      <c r="Q16" s="274"/>
      <c r="R16" s="273"/>
      <c r="S16" s="273"/>
      <c r="T16" s="273"/>
    </row>
    <row r="17" spans="2:20">
      <c r="B17" s="30" t="s">
        <v>28</v>
      </c>
      <c r="C17" s="203"/>
      <c r="D17" s="212"/>
      <c r="E17" s="212"/>
      <c r="F17" s="212"/>
      <c r="G17" s="89"/>
      <c r="H17" s="90"/>
      <c r="I17" s="89"/>
      <c r="J17" s="90"/>
      <c r="K17" s="11"/>
      <c r="M17" s="276"/>
      <c r="N17" s="278"/>
      <c r="O17" s="279"/>
      <c r="P17" s="279"/>
      <c r="Q17" s="274"/>
      <c r="R17" s="273"/>
      <c r="S17" s="273"/>
      <c r="T17" s="273"/>
    </row>
    <row r="18" spans="2:20">
      <c r="B18" s="30" t="s">
        <v>19</v>
      </c>
      <c r="C18" s="203"/>
      <c r="D18" s="212"/>
      <c r="E18" s="212"/>
      <c r="F18" s="212"/>
      <c r="G18" s="89"/>
      <c r="H18" s="90"/>
      <c r="I18" s="90"/>
      <c r="J18" s="90"/>
      <c r="K18" s="11"/>
      <c r="M18" s="276"/>
      <c r="N18" s="278"/>
      <c r="O18" s="279"/>
      <c r="P18" s="279"/>
      <c r="Q18" s="274"/>
      <c r="R18" s="273"/>
      <c r="S18" s="273"/>
      <c r="T18" s="273"/>
    </row>
    <row r="19" spans="2:20">
      <c r="B19" s="101"/>
      <c r="C19" s="203"/>
      <c r="D19" s="212"/>
      <c r="E19" s="213"/>
      <c r="F19" s="284"/>
      <c r="G19" s="89"/>
      <c r="H19" s="90"/>
      <c r="I19" s="89"/>
      <c r="J19" s="90"/>
      <c r="K19" s="11"/>
      <c r="M19" s="276"/>
      <c r="N19" s="278"/>
      <c r="O19" s="279"/>
      <c r="P19" s="279"/>
      <c r="Q19" s="274"/>
      <c r="R19" s="273"/>
      <c r="S19" s="273"/>
      <c r="T19" s="273"/>
    </row>
    <row r="20" spans="2:20">
      <c r="B20" s="99" t="s">
        <v>20</v>
      </c>
      <c r="C20" s="235">
        <f t="shared" ref="C20:J20" si="5">C14-C17-C18</f>
        <v>-9102</v>
      </c>
      <c r="D20" s="194">
        <f t="shared" si="5"/>
        <v>-7396</v>
      </c>
      <c r="E20" s="235">
        <f t="shared" si="5"/>
        <v>-8012</v>
      </c>
      <c r="F20" s="194">
        <f t="shared" si="5"/>
        <v>-27780</v>
      </c>
      <c r="G20" s="126">
        <f t="shared" si="5"/>
        <v>-9516</v>
      </c>
      <c r="H20" s="59">
        <f t="shared" si="5"/>
        <v>-7640</v>
      </c>
      <c r="I20" s="126">
        <f t="shared" si="5"/>
        <v>-8013</v>
      </c>
      <c r="J20" s="59">
        <f t="shared" si="5"/>
        <v>0</v>
      </c>
      <c r="K20" s="11"/>
      <c r="M20" s="276"/>
      <c r="N20" s="280"/>
      <c r="O20" s="280"/>
      <c r="P20" s="280"/>
      <c r="Q20" s="274"/>
      <c r="R20" s="273"/>
      <c r="S20" s="273"/>
      <c r="T20" s="273"/>
    </row>
    <row r="21" spans="2:20">
      <c r="B21" s="30" t="s">
        <v>21</v>
      </c>
      <c r="C21" s="236" t="e">
        <f t="shared" ref="C21:J21" si="6">C20/C5</f>
        <v>#DIV/0!</v>
      </c>
      <c r="D21" s="236" t="e">
        <f t="shared" si="6"/>
        <v>#DIV/0!</v>
      </c>
      <c r="E21" s="236" t="e">
        <f t="shared" si="6"/>
        <v>#DIV/0!</v>
      </c>
      <c r="F21" s="281" t="e">
        <f t="shared" si="6"/>
        <v>#DIV/0!</v>
      </c>
      <c r="G21" s="287" t="e">
        <f t="shared" si="6"/>
        <v>#DIV/0!</v>
      </c>
      <c r="H21" s="32" t="e">
        <f t="shared" si="6"/>
        <v>#DIV/0!</v>
      </c>
      <c r="I21" s="32" t="e">
        <f t="shared" si="6"/>
        <v>#DIV/0!</v>
      </c>
      <c r="J21" s="32" t="e">
        <f t="shared" si="6"/>
        <v>#DIV/0!</v>
      </c>
      <c r="K21" s="11"/>
      <c r="M21" s="276"/>
      <c r="N21" s="278"/>
      <c r="O21" s="277"/>
      <c r="P21" s="279"/>
      <c r="Q21" s="273"/>
      <c r="R21" s="273"/>
      <c r="S21" s="273"/>
      <c r="T21" s="273"/>
    </row>
    <row r="22" spans="2:20" ht="15.75">
      <c r="B22" s="7"/>
      <c r="C22" s="268"/>
      <c r="D22" s="268"/>
      <c r="E22" s="268"/>
      <c r="F22" s="268"/>
      <c r="G22" s="4"/>
      <c r="H22" s="4"/>
      <c r="I22" s="4"/>
      <c r="J22" s="4"/>
      <c r="K22" s="11"/>
      <c r="M22" s="276"/>
      <c r="N22" s="278"/>
      <c r="O22" s="277"/>
      <c r="P22" s="277"/>
      <c r="Q22" s="273"/>
      <c r="R22" s="273"/>
      <c r="S22" s="273"/>
      <c r="T22" s="273"/>
    </row>
    <row r="23" spans="2:20" ht="33" customHeight="1">
      <c r="B23" s="300" t="s">
        <v>22</v>
      </c>
      <c r="C23" s="300"/>
      <c r="D23" s="300"/>
      <c r="E23" s="300"/>
      <c r="F23" s="300"/>
      <c r="G23" s="300"/>
      <c r="H23" s="300"/>
      <c r="I23" s="300"/>
      <c r="J23" s="300"/>
      <c r="K23" s="300"/>
      <c r="M23" s="283"/>
      <c r="N23" s="275"/>
      <c r="O23" s="273"/>
      <c r="P23" s="273"/>
      <c r="Q23" s="273"/>
      <c r="R23" s="273"/>
      <c r="S23" s="273"/>
      <c r="T23" s="273"/>
    </row>
    <row r="24" spans="2:20">
      <c r="M24" s="273"/>
      <c r="N24" s="273"/>
      <c r="O24" s="273"/>
      <c r="P24" s="273"/>
      <c r="Q24" s="273"/>
      <c r="R24" s="273"/>
      <c r="S24" s="273"/>
      <c r="T24" s="273"/>
    </row>
    <row r="25" spans="2:20">
      <c r="C25" s="13"/>
      <c r="D25" s="13"/>
      <c r="E25" s="13"/>
      <c r="F25" s="13"/>
      <c r="G25" s="13"/>
      <c r="H25" s="13"/>
      <c r="I25" s="13"/>
      <c r="J25" s="13"/>
    </row>
    <row r="26" spans="2:20">
      <c r="C26" s="13"/>
      <c r="D26" s="13"/>
      <c r="E26" s="13"/>
      <c r="F26" s="13"/>
      <c r="G26" s="13"/>
      <c r="H26" s="13"/>
      <c r="I26" s="13"/>
      <c r="J26" s="13"/>
    </row>
    <row r="27" spans="2:20">
      <c r="C27" s="13"/>
      <c r="D27" s="13"/>
      <c r="E27" s="13"/>
      <c r="F27" s="13"/>
      <c r="G27" s="13"/>
      <c r="H27" s="13"/>
      <c r="I27" s="13"/>
      <c r="J27" s="13"/>
    </row>
    <row r="30" spans="2:20">
      <c r="C30" s="13"/>
      <c r="D30" s="13"/>
      <c r="E30" s="13"/>
      <c r="F30" s="13"/>
      <c r="G30" s="13"/>
      <c r="H30" s="13"/>
      <c r="I30" s="13"/>
      <c r="J30" s="13"/>
    </row>
    <row r="31" spans="2:20">
      <c r="C31" s="13"/>
      <c r="D31" s="13"/>
      <c r="E31" s="13"/>
      <c r="F31" s="13"/>
      <c r="G31" s="13"/>
      <c r="H31" s="13"/>
      <c r="I31" s="13"/>
      <c r="J31" s="13"/>
    </row>
    <row r="35" spans="3:10">
      <c r="C35" s="13"/>
      <c r="D35" s="13"/>
      <c r="E35" s="13"/>
      <c r="F35" s="13"/>
      <c r="G35" s="13"/>
      <c r="H35" s="13"/>
      <c r="I35" s="13"/>
      <c r="J35" s="13"/>
    </row>
    <row r="40" spans="3:10">
      <c r="C40" s="13"/>
      <c r="D40" s="13"/>
      <c r="E40" s="13"/>
      <c r="F40" s="13"/>
      <c r="G40" s="13"/>
      <c r="H40" s="13"/>
      <c r="I40" s="13"/>
      <c r="J40" s="13"/>
    </row>
    <row r="41" spans="3:10">
      <c r="C41" s="13"/>
      <c r="D41" s="13"/>
      <c r="E41" s="13"/>
      <c r="F41" s="13"/>
      <c r="G41" s="13"/>
      <c r="H41" s="13"/>
      <c r="I41" s="13"/>
      <c r="J41" s="13"/>
    </row>
    <row r="42" spans="3:10">
      <c r="C42" s="13"/>
      <c r="D42" s="13"/>
      <c r="E42" s="13"/>
      <c r="F42" s="13"/>
      <c r="G42" s="13"/>
      <c r="H42" s="13"/>
      <c r="I42" s="13"/>
      <c r="J42" s="13"/>
    </row>
  </sheetData>
  <mergeCells count="3">
    <mergeCell ref="C3:F3"/>
    <mergeCell ref="G3:J3"/>
    <mergeCell ref="B23:K23"/>
  </mergeCells>
  <pageMargins left="0.7" right="0.7" top="0.75" bottom="0.75" header="0.3" footer="0.3"/>
  <pageSetup paperSize="9" scale="57" orientation="landscape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3"/>
  <sheetViews>
    <sheetView view="pageBreakPreview" topLeftCell="A4" zoomScaleNormal="100" zoomScaleSheetLayoutView="100" workbookViewId="0">
      <selection activeCell="G5" sqref="G5:I5"/>
    </sheetView>
  </sheetViews>
  <sheetFormatPr defaultRowHeight="15"/>
  <cols>
    <col min="1" max="1" width="2.42578125" customWidth="1"/>
    <col min="2" max="2" width="42.42578125" customWidth="1"/>
    <col min="3" max="10" width="10.5703125" customWidth="1"/>
    <col min="11" max="11" width="3" customWidth="1"/>
  </cols>
  <sheetData>
    <row r="1" spans="2:21" ht="15.75" thickBot="1"/>
    <row r="2" spans="2:21" ht="16.5" thickBot="1">
      <c r="B2" s="1" t="s">
        <v>24</v>
      </c>
      <c r="C2" s="188"/>
      <c r="D2" s="188"/>
      <c r="E2" s="188"/>
      <c r="F2" s="188"/>
      <c r="G2" s="188"/>
      <c r="H2" s="188"/>
      <c r="I2" s="188"/>
      <c r="J2" s="188"/>
      <c r="K2" s="15"/>
    </row>
    <row r="3" spans="2:21" ht="15.75" thickBot="1">
      <c r="B3" s="40" t="s">
        <v>23</v>
      </c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19"/>
    </row>
    <row r="4" spans="2:21" ht="15.75" thickBot="1">
      <c r="B4" s="5" t="s">
        <v>1</v>
      </c>
      <c r="C4" s="190" t="s">
        <v>2</v>
      </c>
      <c r="D4" s="190" t="s">
        <v>3</v>
      </c>
      <c r="E4" s="190" t="s">
        <v>4</v>
      </c>
      <c r="F4" s="191" t="s">
        <v>5</v>
      </c>
      <c r="G4" s="41" t="s">
        <v>2</v>
      </c>
      <c r="H4" s="41" t="s">
        <v>3</v>
      </c>
      <c r="I4" s="41" t="s">
        <v>4</v>
      </c>
      <c r="J4" s="42" t="s">
        <v>5</v>
      </c>
      <c r="K4" s="19"/>
    </row>
    <row r="5" spans="2:21">
      <c r="B5" s="45" t="s">
        <v>109</v>
      </c>
      <c r="C5" s="192">
        <v>223259</v>
      </c>
      <c r="D5" s="192">
        <v>250705</v>
      </c>
      <c r="E5" s="192">
        <v>242630</v>
      </c>
      <c r="F5" s="192">
        <v>245723</v>
      </c>
      <c r="G5" s="47">
        <v>201530</v>
      </c>
      <c r="H5" s="47">
        <v>222709</v>
      </c>
      <c r="I5" s="47">
        <v>210377</v>
      </c>
      <c r="J5" s="47"/>
      <c r="K5" s="19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49"/>
      <c r="C6" s="193"/>
      <c r="D6" s="193"/>
      <c r="E6" s="193"/>
      <c r="F6" s="193"/>
      <c r="G6" s="51"/>
      <c r="H6" s="51"/>
      <c r="I6" s="51"/>
      <c r="J6" s="51"/>
      <c r="K6" s="19"/>
    </row>
    <row r="7" spans="2:21">
      <c r="B7" s="49" t="s">
        <v>25</v>
      </c>
      <c r="C7" s="193">
        <v>73124</v>
      </c>
      <c r="D7" s="193">
        <v>88753</v>
      </c>
      <c r="E7" s="193">
        <v>72868</v>
      </c>
      <c r="F7" s="193">
        <v>69811</v>
      </c>
      <c r="G7" s="51">
        <v>50147</v>
      </c>
      <c r="H7" s="51">
        <v>64604</v>
      </c>
      <c r="I7" s="51">
        <v>56165</v>
      </c>
      <c r="J7" s="51"/>
      <c r="K7" s="19"/>
      <c r="M7" s="13"/>
      <c r="N7" s="13"/>
      <c r="O7" s="13"/>
      <c r="P7" s="13"/>
      <c r="Q7" s="13"/>
      <c r="R7" s="13"/>
      <c r="S7" s="13"/>
      <c r="T7" s="13"/>
      <c r="U7" s="13"/>
    </row>
    <row r="8" spans="2:21">
      <c r="B8" s="49" t="s">
        <v>110</v>
      </c>
      <c r="C8" s="193">
        <v>23857</v>
      </c>
      <c r="D8" s="193">
        <v>24694</v>
      </c>
      <c r="E8" s="193">
        <v>28170</v>
      </c>
      <c r="F8" s="193">
        <v>41651</v>
      </c>
      <c r="G8" s="51">
        <v>24154</v>
      </c>
      <c r="H8" s="51">
        <v>21456</v>
      </c>
      <c r="I8" s="51">
        <v>19160</v>
      </c>
      <c r="J8" s="51"/>
      <c r="K8" s="19"/>
      <c r="M8" s="13"/>
      <c r="N8" s="13"/>
      <c r="O8" s="13"/>
      <c r="P8" s="13"/>
      <c r="Q8" s="13"/>
      <c r="R8" s="13"/>
      <c r="S8" s="13"/>
      <c r="T8" s="13"/>
      <c r="U8" s="13"/>
    </row>
    <row r="9" spans="2:21">
      <c r="B9" s="49" t="s">
        <v>111</v>
      </c>
      <c r="C9" s="193">
        <v>82816</v>
      </c>
      <c r="D9" s="193">
        <v>80208</v>
      </c>
      <c r="E9" s="193">
        <v>80385</v>
      </c>
      <c r="F9" s="193">
        <v>85379</v>
      </c>
      <c r="G9" s="51">
        <v>96728</v>
      </c>
      <c r="H9" s="51">
        <v>76689</v>
      </c>
      <c r="I9" s="51">
        <v>75229</v>
      </c>
      <c r="J9" s="51"/>
      <c r="K9" s="19"/>
    </row>
    <row r="10" spans="2:21">
      <c r="B10" s="53" t="s">
        <v>26</v>
      </c>
      <c r="C10" s="220">
        <v>34956</v>
      </c>
      <c r="D10" s="220">
        <v>34327</v>
      </c>
      <c r="E10" s="220">
        <v>30313</v>
      </c>
      <c r="F10" s="220">
        <v>38362</v>
      </c>
      <c r="G10" s="55">
        <v>38371</v>
      </c>
      <c r="H10" s="55">
        <v>33840</v>
      </c>
      <c r="I10" s="55">
        <v>27639</v>
      </c>
      <c r="J10" s="55"/>
      <c r="K10" s="19"/>
      <c r="M10" s="13"/>
      <c r="N10" s="13"/>
      <c r="O10" s="13"/>
      <c r="P10" s="13"/>
      <c r="Q10" s="13"/>
      <c r="R10" s="13"/>
      <c r="S10" s="13"/>
      <c r="T10" s="13"/>
      <c r="U10" s="13"/>
    </row>
    <row r="11" spans="2:21">
      <c r="B11" s="49" t="s">
        <v>27</v>
      </c>
      <c r="C11" s="193">
        <f t="shared" ref="C11:J11" si="0">SUM(C7:C10)</f>
        <v>214753</v>
      </c>
      <c r="D11" s="193">
        <f t="shared" si="0"/>
        <v>227982</v>
      </c>
      <c r="E11" s="193">
        <f t="shared" si="0"/>
        <v>211736</v>
      </c>
      <c r="F11" s="193">
        <f t="shared" si="0"/>
        <v>235203</v>
      </c>
      <c r="G11" s="51">
        <f t="shared" si="0"/>
        <v>209400</v>
      </c>
      <c r="H11" s="51">
        <f t="shared" si="0"/>
        <v>196589</v>
      </c>
      <c r="I11" s="51">
        <f t="shared" si="0"/>
        <v>178193</v>
      </c>
      <c r="J11" s="51">
        <f t="shared" si="0"/>
        <v>0</v>
      </c>
      <c r="K11" s="19"/>
    </row>
    <row r="12" spans="2:21">
      <c r="B12" s="49"/>
      <c r="C12" s="193"/>
      <c r="D12" s="193"/>
      <c r="E12" s="193"/>
      <c r="F12" s="193"/>
      <c r="G12" s="51"/>
      <c r="H12" s="51"/>
      <c r="I12" s="51"/>
      <c r="J12" s="51"/>
      <c r="K12" s="19"/>
      <c r="M12" s="13"/>
      <c r="N12" s="13"/>
      <c r="O12" s="13"/>
      <c r="P12" s="13"/>
      <c r="Q12" s="13"/>
      <c r="R12" s="13"/>
      <c r="S12" s="13"/>
      <c r="T12" s="13"/>
      <c r="U12" s="13"/>
    </row>
    <row r="13" spans="2:21">
      <c r="B13" s="57" t="s">
        <v>38</v>
      </c>
      <c r="C13" s="194">
        <f t="shared" ref="C13:J13" si="1">+C5-C11</f>
        <v>8506</v>
      </c>
      <c r="D13" s="194">
        <f t="shared" si="1"/>
        <v>22723</v>
      </c>
      <c r="E13" s="194">
        <f t="shared" si="1"/>
        <v>30894</v>
      </c>
      <c r="F13" s="194">
        <f t="shared" si="1"/>
        <v>10520</v>
      </c>
      <c r="G13" s="59">
        <f t="shared" si="1"/>
        <v>-7870</v>
      </c>
      <c r="H13" s="59">
        <f t="shared" si="1"/>
        <v>26120</v>
      </c>
      <c r="I13" s="59">
        <f t="shared" si="1"/>
        <v>32184</v>
      </c>
      <c r="J13" s="59">
        <f t="shared" si="1"/>
        <v>0</v>
      </c>
      <c r="K13" s="19"/>
    </row>
    <row r="14" spans="2:21">
      <c r="B14" s="49"/>
      <c r="C14" s="193"/>
      <c r="D14" s="193"/>
      <c r="E14" s="193"/>
      <c r="F14" s="193"/>
      <c r="G14" s="51"/>
      <c r="H14" s="51"/>
      <c r="I14" s="51"/>
      <c r="J14" s="51"/>
      <c r="K14" s="19"/>
      <c r="M14" s="13"/>
      <c r="N14" s="13"/>
      <c r="O14" s="13"/>
      <c r="P14" s="13"/>
      <c r="Q14" s="13"/>
      <c r="R14" s="13"/>
      <c r="S14" s="13"/>
      <c r="T14" s="13"/>
      <c r="U14" s="13"/>
    </row>
    <row r="15" spans="2:21">
      <c r="B15" s="49" t="s">
        <v>28</v>
      </c>
      <c r="C15" s="193">
        <v>19161</v>
      </c>
      <c r="D15" s="193">
        <v>17732</v>
      </c>
      <c r="E15" s="193">
        <v>17725</v>
      </c>
      <c r="F15" s="193">
        <v>14074</v>
      </c>
      <c r="G15" s="51">
        <v>15701</v>
      </c>
      <c r="H15" s="51">
        <v>16196</v>
      </c>
      <c r="I15" s="51">
        <v>14436</v>
      </c>
      <c r="J15" s="51"/>
      <c r="K15" s="19"/>
    </row>
    <row r="16" spans="2:21">
      <c r="B16" s="49" t="s">
        <v>19</v>
      </c>
      <c r="C16" s="193">
        <v>0</v>
      </c>
      <c r="D16" s="193">
        <v>0</v>
      </c>
      <c r="E16" s="193">
        <v>0</v>
      </c>
      <c r="F16" s="193">
        <v>31883</v>
      </c>
      <c r="G16" s="51">
        <v>0</v>
      </c>
      <c r="H16" s="51">
        <v>0</v>
      </c>
      <c r="I16" s="51">
        <v>0</v>
      </c>
      <c r="J16" s="51"/>
      <c r="K16" s="19"/>
      <c r="M16" s="13"/>
      <c r="N16" s="13"/>
      <c r="O16" s="13"/>
      <c r="P16" s="13"/>
      <c r="Q16" s="13"/>
      <c r="R16" s="13"/>
      <c r="S16" s="13"/>
      <c r="T16" s="13"/>
      <c r="U16" s="13"/>
    </row>
    <row r="17" spans="2:21">
      <c r="B17" s="49"/>
      <c r="C17" s="193"/>
      <c r="D17" s="193"/>
      <c r="E17" s="193"/>
      <c r="F17" s="193"/>
      <c r="G17" s="51"/>
      <c r="H17" s="51"/>
      <c r="I17" s="51"/>
      <c r="J17" s="51"/>
      <c r="K17" s="19"/>
    </row>
    <row r="18" spans="2:21">
      <c r="B18" s="57" t="s">
        <v>39</v>
      </c>
      <c r="C18" s="194">
        <f t="shared" ref="C18:F18" si="2">C13-C15-C16</f>
        <v>-10655</v>
      </c>
      <c r="D18" s="194">
        <f t="shared" si="2"/>
        <v>4991</v>
      </c>
      <c r="E18" s="194">
        <f>E13-E15-E16</f>
        <v>13169</v>
      </c>
      <c r="F18" s="194">
        <f t="shared" si="2"/>
        <v>-35437</v>
      </c>
      <c r="G18" s="59">
        <f>G13-G15-G16</f>
        <v>-23571</v>
      </c>
      <c r="H18" s="59">
        <f t="shared" ref="H18:J18" si="3">H13-H15-H16</f>
        <v>9924</v>
      </c>
      <c r="I18" s="59">
        <f t="shared" si="3"/>
        <v>17748</v>
      </c>
      <c r="J18" s="59">
        <f t="shared" si="3"/>
        <v>0</v>
      </c>
      <c r="K18" s="19"/>
      <c r="M18" s="13"/>
      <c r="N18" s="13"/>
      <c r="O18" s="13"/>
      <c r="P18" s="13"/>
      <c r="Q18" s="13"/>
      <c r="R18" s="13"/>
      <c r="S18" s="13"/>
      <c r="T18" s="13"/>
      <c r="U18" s="13"/>
    </row>
    <row r="19" spans="2:21">
      <c r="B19" s="49"/>
      <c r="C19" s="193"/>
      <c r="D19" s="193"/>
      <c r="E19" s="193"/>
      <c r="F19" s="193"/>
      <c r="G19" s="51"/>
      <c r="H19" s="51"/>
      <c r="I19" s="51"/>
      <c r="J19" s="51"/>
      <c r="K19" s="19"/>
    </row>
    <row r="20" spans="2:21">
      <c r="B20" s="49" t="s">
        <v>29</v>
      </c>
      <c r="C20" s="193">
        <v>2498</v>
      </c>
      <c r="D20" s="193">
        <v>4382</v>
      </c>
      <c r="E20" s="193">
        <v>19062</v>
      </c>
      <c r="F20" s="193">
        <v>9972</v>
      </c>
      <c r="G20" s="51">
        <v>48365</v>
      </c>
      <c r="H20" s="51">
        <v>9036</v>
      </c>
      <c r="I20" s="51">
        <v>3861</v>
      </c>
      <c r="J20" s="51"/>
      <c r="K20" s="19"/>
    </row>
    <row r="21" spans="2:21">
      <c r="B21" s="53" t="s">
        <v>30</v>
      </c>
      <c r="C21" s="220">
        <v>-9623</v>
      </c>
      <c r="D21" s="220">
        <v>-9764</v>
      </c>
      <c r="E21" s="220">
        <v>-3800</v>
      </c>
      <c r="F21" s="220">
        <v>-8396</v>
      </c>
      <c r="G21" s="55">
        <v>-37222</v>
      </c>
      <c r="H21" s="55">
        <v>-17713</v>
      </c>
      <c r="I21" s="55">
        <v>-19545</v>
      </c>
      <c r="J21" s="55"/>
      <c r="K21" s="19"/>
    </row>
    <row r="22" spans="2:21">
      <c r="B22" s="49" t="s">
        <v>31</v>
      </c>
      <c r="C22" s="193">
        <f t="shared" ref="C22:J22" si="4">SUM(C20:C21)</f>
        <v>-7125</v>
      </c>
      <c r="D22" s="193">
        <f t="shared" si="4"/>
        <v>-5382</v>
      </c>
      <c r="E22" s="193">
        <f t="shared" si="4"/>
        <v>15262</v>
      </c>
      <c r="F22" s="193">
        <f t="shared" si="4"/>
        <v>1576</v>
      </c>
      <c r="G22" s="51">
        <f t="shared" si="4"/>
        <v>11143</v>
      </c>
      <c r="H22" s="51">
        <f t="shared" si="4"/>
        <v>-8677</v>
      </c>
      <c r="I22" s="51">
        <f t="shared" si="4"/>
        <v>-15684</v>
      </c>
      <c r="J22" s="51">
        <f t="shared" si="4"/>
        <v>0</v>
      </c>
      <c r="K22" s="19"/>
      <c r="M22" s="13"/>
      <c r="N22" s="13"/>
      <c r="O22" s="13"/>
      <c r="P22" s="13"/>
      <c r="Q22" s="13"/>
      <c r="R22" s="13"/>
      <c r="S22" s="13"/>
      <c r="T22" s="13"/>
      <c r="U22" s="13"/>
    </row>
    <row r="23" spans="2:21">
      <c r="B23" s="49"/>
      <c r="C23" s="193"/>
      <c r="D23" s="193"/>
      <c r="E23" s="193"/>
      <c r="F23" s="193"/>
      <c r="G23" s="51"/>
      <c r="H23" s="51"/>
      <c r="I23" s="51"/>
      <c r="J23" s="51"/>
      <c r="K23" s="19"/>
    </row>
    <row r="24" spans="2:21">
      <c r="B24" s="57" t="s">
        <v>32</v>
      </c>
      <c r="C24" s="194">
        <f t="shared" ref="C24:J24" si="5">+C18+C22</f>
        <v>-17780</v>
      </c>
      <c r="D24" s="194">
        <f t="shared" si="5"/>
        <v>-391</v>
      </c>
      <c r="E24" s="194">
        <f t="shared" si="5"/>
        <v>28431</v>
      </c>
      <c r="F24" s="194">
        <f t="shared" si="5"/>
        <v>-33861</v>
      </c>
      <c r="G24" s="59">
        <f t="shared" si="5"/>
        <v>-12428</v>
      </c>
      <c r="H24" s="59">
        <f t="shared" si="5"/>
        <v>1247</v>
      </c>
      <c r="I24" s="59">
        <f t="shared" si="5"/>
        <v>2064</v>
      </c>
      <c r="J24" s="59">
        <f t="shared" si="5"/>
        <v>0</v>
      </c>
      <c r="K24" s="19"/>
    </row>
    <row r="25" spans="2:21">
      <c r="B25" s="49"/>
      <c r="C25" s="193"/>
      <c r="D25" s="193"/>
      <c r="E25" s="193"/>
      <c r="F25" s="193"/>
      <c r="G25" s="51"/>
      <c r="H25" s="51"/>
      <c r="I25" s="51"/>
      <c r="J25" s="51"/>
      <c r="K25" s="19"/>
    </row>
    <row r="26" spans="2:21">
      <c r="B26" s="49" t="s">
        <v>33</v>
      </c>
      <c r="C26" s="193">
        <v>-342</v>
      </c>
      <c r="D26" s="193">
        <v>-4158</v>
      </c>
      <c r="E26" s="193">
        <v>-3055</v>
      </c>
      <c r="F26" s="193">
        <v>7624</v>
      </c>
      <c r="G26" s="51">
        <v>-1006</v>
      </c>
      <c r="H26" s="51">
        <v>-6312</v>
      </c>
      <c r="I26" s="51">
        <v>983</v>
      </c>
      <c r="J26" s="51"/>
      <c r="K26" s="19"/>
    </row>
    <row r="27" spans="2:21">
      <c r="B27" s="49"/>
      <c r="C27" s="220"/>
      <c r="D27" s="220"/>
      <c r="E27" s="220"/>
      <c r="F27" s="220"/>
      <c r="G27" s="55"/>
      <c r="H27" s="55"/>
      <c r="I27" s="55"/>
      <c r="J27" s="55"/>
      <c r="K27" s="19"/>
    </row>
    <row r="28" spans="2:21">
      <c r="B28" s="61" t="s">
        <v>34</v>
      </c>
      <c r="C28" s="221">
        <f t="shared" ref="C28" si="6">C24+C26</f>
        <v>-18122</v>
      </c>
      <c r="D28" s="221">
        <f>D24+D26</f>
        <v>-4549</v>
      </c>
      <c r="E28" s="221">
        <f>E24+E26</f>
        <v>25376</v>
      </c>
      <c r="F28" s="221">
        <f>F24+F26</f>
        <v>-26237</v>
      </c>
      <c r="G28" s="51">
        <f t="shared" ref="G28:I28" si="7">G24+G26</f>
        <v>-13434</v>
      </c>
      <c r="H28" s="51">
        <f t="shared" si="7"/>
        <v>-5065</v>
      </c>
      <c r="I28" s="51">
        <f t="shared" si="7"/>
        <v>3047</v>
      </c>
      <c r="J28" s="51"/>
      <c r="K28" s="19"/>
    </row>
    <row r="29" spans="2:21">
      <c r="B29" s="53" t="s">
        <v>35</v>
      </c>
      <c r="C29" s="220">
        <v>0</v>
      </c>
      <c r="D29" s="220">
        <v>0</v>
      </c>
      <c r="E29" s="220">
        <v>0</v>
      </c>
      <c r="F29" s="220">
        <v>0</v>
      </c>
      <c r="G29" s="55">
        <v>0</v>
      </c>
      <c r="H29" s="55">
        <v>0</v>
      </c>
      <c r="I29" s="55"/>
      <c r="J29" s="55"/>
      <c r="K29" s="19"/>
    </row>
    <row r="30" spans="2:21">
      <c r="B30" s="99" t="s">
        <v>112</v>
      </c>
      <c r="C30" s="194">
        <f t="shared" ref="C30" si="8">SUM(C28:C29)</f>
        <v>-18122</v>
      </c>
      <c r="D30" s="194">
        <f>SUM(D28:D29)</f>
        <v>-4549</v>
      </c>
      <c r="E30" s="194">
        <f t="shared" ref="E30:J30" si="9">SUM(E28:E29)</f>
        <v>25376</v>
      </c>
      <c r="F30" s="194">
        <f t="shared" si="9"/>
        <v>-26237</v>
      </c>
      <c r="G30" s="59">
        <f t="shared" si="9"/>
        <v>-13434</v>
      </c>
      <c r="H30" s="59">
        <f t="shared" si="9"/>
        <v>-5065</v>
      </c>
      <c r="I30" s="59">
        <f t="shared" si="9"/>
        <v>3047</v>
      </c>
      <c r="J30" s="59">
        <f t="shared" si="9"/>
        <v>0</v>
      </c>
      <c r="K30" s="19"/>
    </row>
    <row r="31" spans="2:21">
      <c r="B31" s="71"/>
      <c r="C31" s="221"/>
      <c r="D31" s="221"/>
      <c r="E31" s="222"/>
      <c r="F31" s="193"/>
      <c r="G31" s="51"/>
      <c r="H31" s="51"/>
      <c r="I31" s="51"/>
      <c r="J31" s="51"/>
      <c r="K31" s="19"/>
    </row>
    <row r="32" spans="2:21" ht="15.75">
      <c r="B32" s="6"/>
      <c r="C32" s="223"/>
      <c r="D32" s="223"/>
      <c r="E32" s="223"/>
      <c r="F32" s="223"/>
      <c r="G32" s="22"/>
      <c r="H32" s="21"/>
      <c r="I32" s="22"/>
      <c r="J32" s="21"/>
      <c r="K32" s="19"/>
    </row>
    <row r="33" spans="1:11">
      <c r="B33" s="30" t="s">
        <v>40</v>
      </c>
      <c r="C33" s="224">
        <f t="shared" ref="C33:D33" si="10">SUM(C5-C7-C8)/C5</f>
        <v>0.56561213657680098</v>
      </c>
      <c r="D33" s="224">
        <f t="shared" si="10"/>
        <v>0.54748808360423606</v>
      </c>
      <c r="E33" s="224">
        <f t="shared" ref="E33" si="11">SUM(E5-E7-E8)/E5</f>
        <v>0.58357169352512051</v>
      </c>
      <c r="F33" s="224">
        <f>SUM(F5-F7-F8)/F5</f>
        <v>0.54639166866756472</v>
      </c>
      <c r="G33" s="32">
        <f t="shared" ref="G33:J33" si="12">SUM(G5-G7-G8)/G5</f>
        <v>0.63131543690765646</v>
      </c>
      <c r="H33" s="33">
        <f t="shared" si="12"/>
        <v>0.61357646076269934</v>
      </c>
      <c r="I33" s="32">
        <f t="shared" si="12"/>
        <v>0.64195230467208864</v>
      </c>
      <c r="J33" s="33" t="e">
        <f t="shared" si="12"/>
        <v>#DIV/0!</v>
      </c>
      <c r="K33" s="15"/>
    </row>
    <row r="34" spans="1:11">
      <c r="B34" s="36" t="s">
        <v>16</v>
      </c>
      <c r="C34" s="225">
        <f t="shared" ref="C34:D34" si="13">C13/C5</f>
        <v>3.8099247958648927E-2</v>
      </c>
      <c r="D34" s="225">
        <f t="shared" si="13"/>
        <v>9.0636405336949805E-2</v>
      </c>
      <c r="E34" s="225">
        <f t="shared" ref="E34" si="14">E13/E5</f>
        <v>0.12732967893500391</v>
      </c>
      <c r="F34" s="225">
        <f>F13/F5</f>
        <v>4.2812435140381647E-2</v>
      </c>
      <c r="G34" s="32">
        <f t="shared" ref="G34:J34" si="15">G13/G5</f>
        <v>-3.9051257877239121E-2</v>
      </c>
      <c r="H34" s="33">
        <f t="shared" si="15"/>
        <v>0.1172830913883139</v>
      </c>
      <c r="I34" s="32">
        <f t="shared" si="15"/>
        <v>0.15298250284013937</v>
      </c>
      <c r="J34" s="33" t="e">
        <f t="shared" si="15"/>
        <v>#DIV/0!</v>
      </c>
      <c r="K34" s="15"/>
    </row>
    <row r="35" spans="1:11">
      <c r="B35" s="30" t="s">
        <v>21</v>
      </c>
      <c r="C35" s="224">
        <f t="shared" ref="C35:D35" si="16">C18/C5</f>
        <v>-4.7724839760099259E-2</v>
      </c>
      <c r="D35" s="224">
        <f t="shared" si="16"/>
        <v>1.9907859835264555E-2</v>
      </c>
      <c r="E35" s="224">
        <f t="shared" ref="E35" si="17">E18/E5</f>
        <v>5.4276058195606477E-2</v>
      </c>
      <c r="F35" s="224">
        <f>F18/F5</f>
        <v>-0.14421523422715823</v>
      </c>
      <c r="G35" s="32">
        <f t="shared" ref="G35:J35" si="18">G18/G5</f>
        <v>-0.11696025405646802</v>
      </c>
      <c r="H35" s="33">
        <f t="shared" si="18"/>
        <v>4.45603904646871E-2</v>
      </c>
      <c r="I35" s="32">
        <f t="shared" si="18"/>
        <v>8.4362834340255821E-2</v>
      </c>
      <c r="J35" s="33" t="e">
        <f t="shared" si="18"/>
        <v>#DIV/0!</v>
      </c>
      <c r="K35" s="15"/>
    </row>
    <row r="36" spans="1:11">
      <c r="B36" s="30" t="s">
        <v>36</v>
      </c>
      <c r="C36" s="226">
        <f t="shared" ref="C36:D36" si="19">C30/C39*1000</f>
        <v>-0.20310804852796202</v>
      </c>
      <c r="D36" s="226">
        <f t="shared" si="19"/>
        <v>-5.098435673511198E-2</v>
      </c>
      <c r="E36" s="226">
        <f t="shared" ref="E36" si="20">E30/E39*1000</f>
        <v>0.28440954858434858</v>
      </c>
      <c r="F36" s="226">
        <f>F30/F39*1000</f>
        <v>-0.29405947849178571</v>
      </c>
      <c r="G36" s="37">
        <f t="shared" ref="G36:J36" si="21">G30/G39*1000</f>
        <v>-0.15056580531534278</v>
      </c>
      <c r="H36" s="37">
        <f t="shared" si="21"/>
        <v>-5.6767589989743281E-2</v>
      </c>
      <c r="I36" s="37">
        <f t="shared" si="21"/>
        <v>3.4150216524925524E-2</v>
      </c>
      <c r="J36" s="37" t="e">
        <f t="shared" si="21"/>
        <v>#DIV/0!</v>
      </c>
      <c r="K36" s="15"/>
    </row>
    <row r="37" spans="1:11">
      <c r="B37" s="30" t="s">
        <v>37</v>
      </c>
      <c r="C37" s="227">
        <f t="shared" ref="C37" si="22">C30/C40*1000</f>
        <v>-0.19796927137181355</v>
      </c>
      <c r="D37" s="227">
        <f>D30/D40*1000</f>
        <v>-4.9479273558969694E-2</v>
      </c>
      <c r="E37" s="227">
        <f>E30/E40*1000</f>
        <v>0.27600036318584992</v>
      </c>
      <c r="F37" s="227">
        <f>F30/F40*1000</f>
        <v>-0.28536497197774058</v>
      </c>
      <c r="G37" s="122">
        <f t="shared" ref="G37:J37" si="23">G30/G40*1000</f>
        <v>-0.15056580531534278</v>
      </c>
      <c r="H37" s="122">
        <f t="shared" si="23"/>
        <v>-5.1960790971883865E-2</v>
      </c>
      <c r="I37" s="122">
        <f t="shared" si="23"/>
        <v>2.8332832355793276E-2</v>
      </c>
      <c r="J37" s="122" t="e">
        <f t="shared" si="23"/>
        <v>#DIV/0!</v>
      </c>
      <c r="K37" s="20"/>
    </row>
    <row r="38" spans="1:11" ht="15.75">
      <c r="A38" s="14"/>
      <c r="B38" s="16"/>
      <c r="C38" s="17"/>
      <c r="D38" s="17"/>
      <c r="E38" s="17"/>
      <c r="F38" s="17"/>
      <c r="G38" s="17"/>
      <c r="H38" s="17"/>
      <c r="I38" s="17"/>
      <c r="J38" s="17"/>
      <c r="K38" s="15"/>
    </row>
    <row r="39" spans="1:11">
      <c r="B39" s="112" t="s">
        <v>41</v>
      </c>
      <c r="C39" s="228">
        <v>89223446</v>
      </c>
      <c r="D39" s="228">
        <v>89223446</v>
      </c>
      <c r="E39" s="228">
        <v>89223446</v>
      </c>
      <c r="F39" s="228">
        <v>89223446</v>
      </c>
      <c r="G39" s="28">
        <v>89223446</v>
      </c>
      <c r="H39" s="28">
        <v>89223446</v>
      </c>
      <c r="I39" s="28">
        <v>89223446</v>
      </c>
      <c r="J39" s="28"/>
      <c r="K39" s="15"/>
    </row>
    <row r="40" spans="1:11">
      <c r="B40" s="36" t="s">
        <v>42</v>
      </c>
      <c r="C40" s="229">
        <v>91539459</v>
      </c>
      <c r="D40" s="229">
        <v>91937485.593406603</v>
      </c>
      <c r="E40" s="229">
        <v>91941908</v>
      </c>
      <c r="F40" s="229">
        <v>91941908</v>
      </c>
      <c r="G40" s="28">
        <v>89223446</v>
      </c>
      <c r="H40" s="28">
        <v>97477346</v>
      </c>
      <c r="I40" s="28">
        <v>107543078</v>
      </c>
      <c r="J40" s="29"/>
      <c r="K40" s="15"/>
    </row>
    <row r="41" spans="1:11" ht="15.75">
      <c r="B41" s="18"/>
      <c r="C41" s="230"/>
      <c r="D41" s="231"/>
      <c r="E41" s="231"/>
      <c r="F41" s="231"/>
      <c r="G41" s="3"/>
      <c r="H41" s="2"/>
      <c r="I41" s="3"/>
      <c r="J41" s="2"/>
      <c r="K41" s="15"/>
    </row>
    <row r="42" spans="1:11" ht="15.75">
      <c r="B42" s="38"/>
      <c r="C42" s="232"/>
      <c r="D42" s="233"/>
      <c r="E42" s="233"/>
      <c r="F42" s="234"/>
      <c r="G42" s="39"/>
      <c r="H42" s="12"/>
      <c r="I42" s="12"/>
      <c r="J42" s="12"/>
      <c r="K42" s="15"/>
    </row>
    <row r="43" spans="1:11" ht="111.75" customHeight="1">
      <c r="B43" s="300" t="s">
        <v>139</v>
      </c>
      <c r="C43" s="300"/>
      <c r="D43" s="300"/>
      <c r="E43" s="300"/>
      <c r="F43" s="300"/>
      <c r="G43" s="300"/>
      <c r="H43" s="300"/>
      <c r="I43" s="300"/>
      <c r="J43" s="300"/>
      <c r="K43" s="300"/>
    </row>
  </sheetData>
  <mergeCells count="3">
    <mergeCell ref="B43:K43"/>
    <mergeCell ref="C3:F3"/>
    <mergeCell ref="G3:J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6"/>
  <sheetViews>
    <sheetView view="pageBreakPreview" topLeftCell="A4" zoomScaleNormal="100" zoomScaleSheetLayoutView="100" workbookViewId="0">
      <selection activeCell="I47" sqref="I47"/>
    </sheetView>
  </sheetViews>
  <sheetFormatPr defaultColWidth="9.42578125" defaultRowHeight="12.75"/>
  <cols>
    <col min="1" max="1" width="2.42578125" style="62" customWidth="1"/>
    <col min="2" max="2" width="49" style="62" customWidth="1"/>
    <col min="3" max="10" width="10.5703125" style="62" customWidth="1"/>
    <col min="11" max="11" width="3" style="62" customWidth="1"/>
    <col min="12" max="16384" width="9.42578125" style="62"/>
  </cols>
  <sheetData>
    <row r="1" spans="2:11" ht="13.5" thickBot="1"/>
    <row r="2" spans="2:11" ht="16.5" thickBot="1">
      <c r="B2" s="1" t="s">
        <v>77</v>
      </c>
      <c r="C2" s="188"/>
      <c r="D2" s="188"/>
      <c r="E2" s="188"/>
      <c r="F2" s="188"/>
      <c r="G2" s="188"/>
      <c r="H2" s="188"/>
      <c r="I2" s="188"/>
      <c r="J2" s="188"/>
      <c r="K2" s="63"/>
    </row>
    <row r="3" spans="2:11" ht="13.5" thickBot="1">
      <c r="B3" s="40" t="s">
        <v>23</v>
      </c>
      <c r="C3" s="301">
        <v>2019</v>
      </c>
      <c r="D3" s="302"/>
      <c r="E3" s="302"/>
      <c r="F3" s="303"/>
      <c r="G3" s="293">
        <v>2020</v>
      </c>
      <c r="H3" s="294"/>
      <c r="I3" s="294"/>
      <c r="J3" s="295"/>
      <c r="K3" s="64"/>
    </row>
    <row r="4" spans="2:11" ht="13.5" thickBot="1">
      <c r="B4" s="5" t="s">
        <v>1</v>
      </c>
      <c r="C4" s="190" t="s">
        <v>52</v>
      </c>
      <c r="D4" s="208" t="s">
        <v>53</v>
      </c>
      <c r="E4" s="190" t="s">
        <v>54</v>
      </c>
      <c r="F4" s="190" t="s">
        <v>55</v>
      </c>
      <c r="G4" s="41" t="s">
        <v>52</v>
      </c>
      <c r="H4" s="133" t="s">
        <v>53</v>
      </c>
      <c r="I4" s="41" t="s">
        <v>54</v>
      </c>
      <c r="J4" s="42" t="s">
        <v>55</v>
      </c>
      <c r="K4" s="64"/>
    </row>
    <row r="5" spans="2:11">
      <c r="B5" s="65"/>
      <c r="C5" s="209"/>
      <c r="D5" s="209"/>
      <c r="E5" s="209"/>
      <c r="F5" s="209"/>
      <c r="G5" s="66"/>
      <c r="H5" s="66"/>
      <c r="I5" s="66"/>
      <c r="J5" s="66"/>
      <c r="K5" s="64"/>
    </row>
    <row r="6" spans="2:11">
      <c r="B6" s="49" t="s">
        <v>44</v>
      </c>
      <c r="C6" s="193">
        <v>13524</v>
      </c>
      <c r="D6" s="193">
        <v>12568</v>
      </c>
      <c r="E6" s="193">
        <v>12412</v>
      </c>
      <c r="F6" s="193">
        <v>15564</v>
      </c>
      <c r="G6" s="51">
        <v>5322</v>
      </c>
      <c r="H6" s="51">
        <v>4573.4529999999995</v>
      </c>
      <c r="I6" s="51">
        <v>5465</v>
      </c>
      <c r="J6" s="51"/>
      <c r="K6" s="64"/>
    </row>
    <row r="7" spans="2:11">
      <c r="B7" s="49" t="s">
        <v>93</v>
      </c>
      <c r="C7" s="193">
        <v>140248</v>
      </c>
      <c r="D7" s="193">
        <v>132421</v>
      </c>
      <c r="E7" s="193">
        <v>129635</v>
      </c>
      <c r="F7" s="193">
        <v>114245</v>
      </c>
      <c r="G7" s="51">
        <v>98931</v>
      </c>
      <c r="H7" s="51">
        <v>94628.942999999999</v>
      </c>
      <c r="I7" s="51">
        <v>91511</v>
      </c>
      <c r="J7" s="51"/>
      <c r="K7" s="64"/>
    </row>
    <row r="8" spans="2:11">
      <c r="B8" s="49" t="s">
        <v>43</v>
      </c>
      <c r="C8" s="193">
        <v>314636</v>
      </c>
      <c r="D8" s="193">
        <v>310219</v>
      </c>
      <c r="E8" s="193">
        <v>326595</v>
      </c>
      <c r="F8" s="193">
        <v>285270</v>
      </c>
      <c r="G8" s="51">
        <v>285130</v>
      </c>
      <c r="H8" s="51">
        <v>296121.52600000001</v>
      </c>
      <c r="I8" s="51">
        <v>291744</v>
      </c>
      <c r="J8" s="51"/>
      <c r="K8" s="64"/>
    </row>
    <row r="9" spans="2:11">
      <c r="B9" s="49" t="s">
        <v>94</v>
      </c>
      <c r="C9" s="193">
        <v>84202</v>
      </c>
      <c r="D9" s="193">
        <v>78359</v>
      </c>
      <c r="E9" s="193">
        <v>75619</v>
      </c>
      <c r="F9" s="193">
        <v>78785</v>
      </c>
      <c r="G9" s="51">
        <v>72878</v>
      </c>
      <c r="H9" s="51">
        <v>64757.794000000002</v>
      </c>
      <c r="I9" s="51">
        <v>63408</v>
      </c>
      <c r="J9" s="51"/>
      <c r="K9" s="64"/>
    </row>
    <row r="10" spans="2:11">
      <c r="B10" s="49" t="s">
        <v>95</v>
      </c>
      <c r="C10" s="193">
        <v>3610</v>
      </c>
      <c r="D10" s="193">
        <v>3574</v>
      </c>
      <c r="E10" s="193">
        <v>2916</v>
      </c>
      <c r="F10" s="193">
        <v>382</v>
      </c>
      <c r="G10" s="51">
        <v>262</v>
      </c>
      <c r="H10" s="51">
        <v>0</v>
      </c>
      <c r="I10" s="51">
        <v>0</v>
      </c>
      <c r="J10" s="51"/>
      <c r="K10" s="64"/>
    </row>
    <row r="11" spans="2:11">
      <c r="B11" s="57" t="s">
        <v>45</v>
      </c>
      <c r="C11" s="194">
        <f t="shared" ref="C11:J11" si="0">SUM(C6:C10)</f>
        <v>556220</v>
      </c>
      <c r="D11" s="194">
        <f t="shared" si="0"/>
        <v>537141</v>
      </c>
      <c r="E11" s="194">
        <f t="shared" si="0"/>
        <v>547177</v>
      </c>
      <c r="F11" s="194">
        <f t="shared" si="0"/>
        <v>494246</v>
      </c>
      <c r="G11" s="59">
        <f t="shared" si="0"/>
        <v>462523</v>
      </c>
      <c r="H11" s="59">
        <f t="shared" si="0"/>
        <v>460081.71600000001</v>
      </c>
      <c r="I11" s="59">
        <f t="shared" si="0"/>
        <v>452128</v>
      </c>
      <c r="J11" s="59">
        <f t="shared" si="0"/>
        <v>0</v>
      </c>
      <c r="K11" s="64"/>
    </row>
    <row r="12" spans="2:11">
      <c r="B12" s="49"/>
      <c r="C12" s="193"/>
      <c r="D12" s="193"/>
      <c r="E12" s="193"/>
      <c r="F12" s="193"/>
      <c r="G12" s="51"/>
      <c r="H12" s="51"/>
      <c r="I12" s="51"/>
      <c r="J12" s="51"/>
      <c r="K12" s="64"/>
    </row>
    <row r="13" spans="2:11">
      <c r="B13" s="49" t="s">
        <v>46</v>
      </c>
      <c r="C13" s="193">
        <v>63756</v>
      </c>
      <c r="D13" s="193">
        <v>66566</v>
      </c>
      <c r="E13" s="193">
        <v>73431</v>
      </c>
      <c r="F13" s="193">
        <v>76143</v>
      </c>
      <c r="G13" s="51">
        <v>49098</v>
      </c>
      <c r="H13" s="51">
        <v>41865.494999999995</v>
      </c>
      <c r="I13" s="51">
        <v>33953</v>
      </c>
      <c r="J13" s="51"/>
      <c r="K13" s="64"/>
    </row>
    <row r="14" spans="2:11">
      <c r="B14" s="49" t="s">
        <v>47</v>
      </c>
      <c r="C14" s="193">
        <v>92664</v>
      </c>
      <c r="D14" s="193">
        <v>111797</v>
      </c>
      <c r="E14" s="193">
        <v>128724</v>
      </c>
      <c r="F14" s="193">
        <v>103957</v>
      </c>
      <c r="G14" s="51">
        <v>99351</v>
      </c>
      <c r="H14" s="51">
        <v>98246.751999999993</v>
      </c>
      <c r="I14" s="51">
        <v>101551</v>
      </c>
      <c r="J14" s="51"/>
      <c r="K14" s="64"/>
    </row>
    <row r="15" spans="2:11">
      <c r="B15" s="49" t="s">
        <v>96</v>
      </c>
      <c r="C15" s="193">
        <v>123617</v>
      </c>
      <c r="D15" s="193">
        <v>170737</v>
      </c>
      <c r="E15" s="193">
        <v>169933</v>
      </c>
      <c r="F15" s="193">
        <v>140265</v>
      </c>
      <c r="G15" s="51">
        <v>133253</v>
      </c>
      <c r="H15" s="51">
        <v>113707.048</v>
      </c>
      <c r="I15" s="51">
        <v>107576</v>
      </c>
      <c r="J15" s="51"/>
      <c r="K15" s="64"/>
    </row>
    <row r="16" spans="2:11">
      <c r="B16" s="49" t="s">
        <v>97</v>
      </c>
      <c r="C16" s="193">
        <v>40039</v>
      </c>
      <c r="D16" s="193">
        <v>35703</v>
      </c>
      <c r="E16" s="193">
        <v>42643</v>
      </c>
      <c r="F16" s="193">
        <v>37506</v>
      </c>
      <c r="G16" s="51">
        <v>35589</v>
      </c>
      <c r="H16" s="51">
        <v>37622.981</v>
      </c>
      <c r="I16" s="51">
        <v>34765</v>
      </c>
      <c r="J16" s="51"/>
      <c r="K16" s="64"/>
    </row>
    <row r="17" spans="2:11">
      <c r="B17" s="49" t="s">
        <v>50</v>
      </c>
      <c r="C17" s="193">
        <v>102164</v>
      </c>
      <c r="D17" s="193">
        <v>24852</v>
      </c>
      <c r="E17" s="193">
        <v>31873</v>
      </c>
      <c r="F17" s="193">
        <v>31051</v>
      </c>
      <c r="G17" s="51">
        <v>42551</v>
      </c>
      <c r="H17" s="51">
        <v>76147</v>
      </c>
      <c r="I17" s="51">
        <v>81280</v>
      </c>
      <c r="J17" s="51"/>
      <c r="K17" s="64"/>
    </row>
    <row r="18" spans="2:11">
      <c r="B18" s="49" t="s">
        <v>49</v>
      </c>
      <c r="C18" s="193">
        <v>0</v>
      </c>
      <c r="D18" s="193">
        <v>0</v>
      </c>
      <c r="E18" s="193">
        <v>0</v>
      </c>
      <c r="F18" s="193">
        <v>0</v>
      </c>
      <c r="G18" s="51">
        <v>142868</v>
      </c>
      <c r="H18" s="51">
        <v>90192.008000000002</v>
      </c>
      <c r="I18" s="51">
        <v>103643</v>
      </c>
      <c r="J18" s="51"/>
      <c r="K18" s="64"/>
    </row>
    <row r="19" spans="2:11">
      <c r="B19" s="57" t="s">
        <v>48</v>
      </c>
      <c r="C19" s="194">
        <f t="shared" ref="C19:J19" si="1">SUM(C13:C18)</f>
        <v>422240</v>
      </c>
      <c r="D19" s="194">
        <f t="shared" si="1"/>
        <v>409655</v>
      </c>
      <c r="E19" s="194">
        <f t="shared" si="1"/>
        <v>446604</v>
      </c>
      <c r="F19" s="194">
        <f t="shared" si="1"/>
        <v>388922</v>
      </c>
      <c r="G19" s="59">
        <f t="shared" si="1"/>
        <v>502710</v>
      </c>
      <c r="H19" s="59">
        <f t="shared" si="1"/>
        <v>457781.28399999999</v>
      </c>
      <c r="I19" s="59">
        <f t="shared" si="1"/>
        <v>462768</v>
      </c>
      <c r="J19" s="59">
        <f t="shared" si="1"/>
        <v>0</v>
      </c>
      <c r="K19" s="64"/>
    </row>
    <row r="20" spans="2:11">
      <c r="B20" s="49"/>
      <c r="C20" s="193"/>
      <c r="D20" s="193"/>
      <c r="E20" s="193"/>
      <c r="F20" s="193"/>
      <c r="G20" s="51"/>
      <c r="H20" s="51"/>
      <c r="I20" s="51"/>
      <c r="J20" s="51"/>
      <c r="K20" s="64"/>
    </row>
    <row r="21" spans="2:11" ht="13.5" thickBot="1">
      <c r="B21" s="78" t="s">
        <v>51</v>
      </c>
      <c r="C21" s="210">
        <f t="shared" ref="C21:J21" si="2">C11+C19</f>
        <v>978460</v>
      </c>
      <c r="D21" s="210">
        <f t="shared" si="2"/>
        <v>946796</v>
      </c>
      <c r="E21" s="210">
        <f t="shared" si="2"/>
        <v>993781</v>
      </c>
      <c r="F21" s="210">
        <f t="shared" si="2"/>
        <v>883168</v>
      </c>
      <c r="G21" s="79">
        <f t="shared" si="2"/>
        <v>965233</v>
      </c>
      <c r="H21" s="79">
        <f t="shared" si="2"/>
        <v>917863</v>
      </c>
      <c r="I21" s="79">
        <f t="shared" si="2"/>
        <v>914896</v>
      </c>
      <c r="J21" s="79">
        <f t="shared" si="2"/>
        <v>0</v>
      </c>
      <c r="K21" s="64"/>
    </row>
    <row r="22" spans="2:11" ht="13.5" thickTop="1">
      <c r="B22" s="49"/>
      <c r="C22" s="193"/>
      <c r="D22" s="193"/>
      <c r="E22" s="193"/>
      <c r="F22" s="193"/>
      <c r="G22" s="51"/>
      <c r="H22" s="51"/>
      <c r="I22" s="51"/>
      <c r="J22" s="51"/>
      <c r="K22" s="64"/>
    </row>
    <row r="23" spans="2:11">
      <c r="B23" s="45"/>
      <c r="C23" s="192"/>
      <c r="D23" s="192"/>
      <c r="E23" s="192"/>
      <c r="F23" s="192"/>
      <c r="G23" s="47"/>
      <c r="H23" s="47"/>
      <c r="I23" s="47"/>
      <c r="J23" s="47"/>
      <c r="K23" s="64"/>
    </row>
    <row r="24" spans="2:11">
      <c r="B24" s="49" t="s">
        <v>56</v>
      </c>
      <c r="C24" s="193">
        <v>33905</v>
      </c>
      <c r="D24" s="193">
        <v>33905</v>
      </c>
      <c r="E24" s="193">
        <v>33905</v>
      </c>
      <c r="F24" s="193">
        <v>33905</v>
      </c>
      <c r="G24" s="51">
        <v>33905</v>
      </c>
      <c r="H24" s="51">
        <v>33905</v>
      </c>
      <c r="I24" s="51">
        <v>33905</v>
      </c>
      <c r="J24" s="51"/>
      <c r="K24" s="64"/>
    </row>
    <row r="25" spans="2:11">
      <c r="B25" s="49" t="s">
        <v>98</v>
      </c>
      <c r="C25" s="193">
        <v>578307</v>
      </c>
      <c r="D25" s="193">
        <v>578307</v>
      </c>
      <c r="E25" s="193">
        <v>578307</v>
      </c>
      <c r="F25" s="193">
        <v>578307</v>
      </c>
      <c r="G25" s="51">
        <v>578307</v>
      </c>
      <c r="H25" s="51">
        <v>578307</v>
      </c>
      <c r="I25" s="51">
        <v>578307</v>
      </c>
      <c r="J25" s="51"/>
      <c r="K25" s="64"/>
    </row>
    <row r="26" spans="2:11">
      <c r="B26" s="49" t="s">
        <v>99</v>
      </c>
      <c r="C26" s="193">
        <v>21038</v>
      </c>
      <c r="D26" s="193">
        <v>21136</v>
      </c>
      <c r="E26" s="193">
        <v>21142</v>
      </c>
      <c r="F26" s="193">
        <v>21183</v>
      </c>
      <c r="G26" s="51">
        <v>21118</v>
      </c>
      <c r="H26" s="51">
        <v>21140</v>
      </c>
      <c r="I26" s="51">
        <v>21199</v>
      </c>
      <c r="J26" s="51"/>
      <c r="K26" s="64"/>
    </row>
    <row r="27" spans="2:11">
      <c r="B27" s="49" t="s">
        <v>100</v>
      </c>
      <c r="C27" s="193">
        <v>-254967</v>
      </c>
      <c r="D27" s="193">
        <v>-264396</v>
      </c>
      <c r="E27" s="193">
        <v>-224548</v>
      </c>
      <c r="F27" s="193">
        <v>-275893</v>
      </c>
      <c r="G27" s="51">
        <v>-222975</v>
      </c>
      <c r="H27" s="51">
        <v>-245926</v>
      </c>
      <c r="I27" s="51">
        <v>-245274</v>
      </c>
      <c r="J27" s="51"/>
      <c r="K27" s="64"/>
    </row>
    <row r="28" spans="2:11">
      <c r="B28" s="57" t="s">
        <v>57</v>
      </c>
      <c r="C28" s="194">
        <f>SUM(C24:C27)</f>
        <v>378283</v>
      </c>
      <c r="D28" s="194">
        <f t="shared" ref="D28:J28" si="3">SUM(D24:D27)</f>
        <v>368952</v>
      </c>
      <c r="E28" s="194">
        <f t="shared" si="3"/>
        <v>408806</v>
      </c>
      <c r="F28" s="194">
        <f t="shared" si="3"/>
        <v>357502</v>
      </c>
      <c r="G28" s="59">
        <f t="shared" si="3"/>
        <v>410355</v>
      </c>
      <c r="H28" s="59">
        <f t="shared" si="3"/>
        <v>387426</v>
      </c>
      <c r="I28" s="59">
        <f t="shared" si="3"/>
        <v>388137</v>
      </c>
      <c r="J28" s="59">
        <f t="shared" si="3"/>
        <v>0</v>
      </c>
      <c r="K28" s="64"/>
    </row>
    <row r="29" spans="2:11">
      <c r="B29" s="49"/>
      <c r="C29" s="193"/>
      <c r="D29" s="193"/>
      <c r="E29" s="193"/>
      <c r="F29" s="193"/>
      <c r="G29" s="51"/>
      <c r="H29" s="51"/>
      <c r="I29" s="51"/>
      <c r="J29" s="51"/>
      <c r="K29" s="64"/>
    </row>
    <row r="30" spans="2:11">
      <c r="B30" s="49" t="s">
        <v>101</v>
      </c>
      <c r="C30" s="193">
        <v>181000</v>
      </c>
      <c r="D30" s="193">
        <v>188500</v>
      </c>
      <c r="E30" s="193">
        <v>192500</v>
      </c>
      <c r="F30" s="193">
        <v>160000</v>
      </c>
      <c r="G30" s="51">
        <v>144000</v>
      </c>
      <c r="H30" s="51">
        <v>208400</v>
      </c>
      <c r="I30" s="51">
        <v>191700</v>
      </c>
      <c r="J30" s="51"/>
      <c r="K30" s="64"/>
    </row>
    <row r="31" spans="2:11">
      <c r="B31" s="49" t="s">
        <v>145</v>
      </c>
      <c r="C31" s="193"/>
      <c r="D31" s="193"/>
      <c r="E31" s="193"/>
      <c r="F31" s="193"/>
      <c r="G31" s="51"/>
      <c r="H31" s="51">
        <v>65940</v>
      </c>
      <c r="I31" s="51">
        <v>67931</v>
      </c>
      <c r="J31" s="51"/>
      <c r="K31" s="64"/>
    </row>
    <row r="32" spans="2:11">
      <c r="B32" s="49" t="s">
        <v>102</v>
      </c>
      <c r="C32" s="193">
        <v>73600</v>
      </c>
      <c r="D32" s="193">
        <v>44775</v>
      </c>
      <c r="E32" s="193">
        <v>33343</v>
      </c>
      <c r="F32" s="193">
        <v>37197</v>
      </c>
      <c r="G32" s="51">
        <v>33984</v>
      </c>
      <c r="H32" s="51">
        <v>25200</v>
      </c>
      <c r="I32" s="51">
        <v>26067</v>
      </c>
      <c r="J32" s="51"/>
      <c r="K32" s="64"/>
    </row>
    <row r="33" spans="1:11">
      <c r="B33" s="49" t="s">
        <v>58</v>
      </c>
      <c r="C33" s="193">
        <v>0</v>
      </c>
      <c r="D33" s="193">
        <v>0</v>
      </c>
      <c r="E33" s="193">
        <v>0</v>
      </c>
      <c r="F33" s="193">
        <v>0</v>
      </c>
      <c r="G33" s="51">
        <v>0</v>
      </c>
      <c r="H33" s="51">
        <v>0</v>
      </c>
      <c r="I33" s="51"/>
      <c r="J33" s="51"/>
      <c r="K33" s="64"/>
    </row>
    <row r="34" spans="1:11">
      <c r="B34" s="49" t="s">
        <v>103</v>
      </c>
      <c r="C34" s="193">
        <v>3134</v>
      </c>
      <c r="D34" s="193">
        <v>6220</v>
      </c>
      <c r="E34" s="193">
        <v>9348</v>
      </c>
      <c r="F34" s="193">
        <v>0</v>
      </c>
      <c r="G34" s="51">
        <v>0</v>
      </c>
      <c r="H34" s="51">
        <v>0</v>
      </c>
      <c r="I34" s="51"/>
      <c r="J34" s="51"/>
      <c r="K34" s="64"/>
    </row>
    <row r="35" spans="1:11">
      <c r="B35" s="57" t="s">
        <v>59</v>
      </c>
      <c r="C35" s="194">
        <f t="shared" ref="C35" si="4">SUM(C30:C34)</f>
        <v>257734</v>
      </c>
      <c r="D35" s="194">
        <f t="shared" ref="D35" si="5">SUM(D30:D34)</f>
        <v>239495</v>
      </c>
      <c r="E35" s="194">
        <f t="shared" ref="E35" si="6">SUM(E30:E34)</f>
        <v>235191</v>
      </c>
      <c r="F35" s="194">
        <f>SUM(F30:F34)</f>
        <v>197197</v>
      </c>
      <c r="G35" s="59">
        <f>SUM(G30:G34)</f>
        <v>177984</v>
      </c>
      <c r="H35" s="59">
        <f>SUM(H30:H34)</f>
        <v>299540</v>
      </c>
      <c r="I35" s="59">
        <f>SUM(I30:I34)</f>
        <v>285698</v>
      </c>
      <c r="J35" s="59">
        <f>SUM(J30:J34)</f>
        <v>0</v>
      </c>
      <c r="K35" s="64"/>
    </row>
    <row r="36" spans="1:11">
      <c r="B36" s="113"/>
      <c r="C36" s="211"/>
      <c r="D36" s="211"/>
      <c r="E36" s="211"/>
      <c r="F36" s="211"/>
      <c r="G36" s="68"/>
      <c r="H36" s="47"/>
      <c r="I36" s="68"/>
      <c r="J36" s="47"/>
      <c r="K36" s="64"/>
    </row>
    <row r="37" spans="1:11">
      <c r="B37" s="102" t="s">
        <v>104</v>
      </c>
      <c r="C37" s="198">
        <v>74285</v>
      </c>
      <c r="D37" s="198">
        <v>88554</v>
      </c>
      <c r="E37" s="198">
        <v>65306</v>
      </c>
      <c r="F37" s="198">
        <v>72022</v>
      </c>
      <c r="G37" s="83">
        <v>123086</v>
      </c>
      <c r="H37" s="84">
        <v>46100</v>
      </c>
      <c r="I37" s="83">
        <v>54300</v>
      </c>
      <c r="J37" s="84"/>
      <c r="K37" s="63"/>
    </row>
    <row r="38" spans="1:11">
      <c r="B38" s="102" t="s">
        <v>105</v>
      </c>
      <c r="C38" s="193">
        <v>15290</v>
      </c>
      <c r="D38" s="193">
        <v>26742</v>
      </c>
      <c r="E38" s="193">
        <v>38560</v>
      </c>
      <c r="F38" s="193">
        <v>4253</v>
      </c>
      <c r="G38" s="85">
        <v>11587</v>
      </c>
      <c r="H38" s="51">
        <v>12511.965</v>
      </c>
      <c r="I38" s="85">
        <v>9894</v>
      </c>
      <c r="J38" s="51"/>
      <c r="K38" s="70"/>
    </row>
    <row r="39" spans="1:11">
      <c r="B39" s="102" t="s">
        <v>60</v>
      </c>
      <c r="C39" s="198">
        <v>80154</v>
      </c>
      <c r="D39" s="198">
        <v>76877</v>
      </c>
      <c r="E39" s="198">
        <v>101374</v>
      </c>
      <c r="F39" s="198">
        <v>117609</v>
      </c>
      <c r="G39" s="83">
        <v>86655</v>
      </c>
      <c r="H39" s="84">
        <v>49015.648999999998</v>
      </c>
      <c r="I39" s="83">
        <v>44774</v>
      </c>
      <c r="J39" s="84"/>
      <c r="K39" s="63"/>
    </row>
    <row r="40" spans="1:11">
      <c r="B40" s="102" t="s">
        <v>106</v>
      </c>
      <c r="C40" s="198">
        <v>1086</v>
      </c>
      <c r="D40" s="198">
        <v>2317</v>
      </c>
      <c r="E40" s="198">
        <v>2152</v>
      </c>
      <c r="F40" s="198">
        <v>3531</v>
      </c>
      <c r="G40" s="83">
        <v>593</v>
      </c>
      <c r="H40" s="84">
        <v>1434</v>
      </c>
      <c r="I40" s="83">
        <v>926</v>
      </c>
      <c r="J40" s="84"/>
      <c r="K40" s="63"/>
    </row>
    <row r="41" spans="1:11">
      <c r="B41" s="102" t="s">
        <v>61</v>
      </c>
      <c r="C41" s="212">
        <v>12768</v>
      </c>
      <c r="D41" s="212">
        <v>16767</v>
      </c>
      <c r="E41" s="212">
        <v>21284</v>
      </c>
      <c r="F41" s="193">
        <v>20167</v>
      </c>
      <c r="G41" s="85">
        <v>18204</v>
      </c>
      <c r="H41" s="51">
        <v>14876.696</v>
      </c>
      <c r="I41" s="85">
        <v>11119</v>
      </c>
      <c r="J41" s="51"/>
      <c r="K41" s="63"/>
    </row>
    <row r="42" spans="1:11">
      <c r="B42" s="102" t="s">
        <v>107</v>
      </c>
      <c r="C42" s="212">
        <v>90786</v>
      </c>
      <c r="D42" s="212">
        <v>69762</v>
      </c>
      <c r="E42" s="212">
        <v>61332</v>
      </c>
      <c r="F42" s="212">
        <v>54414</v>
      </c>
      <c r="G42" s="89">
        <v>57691</v>
      </c>
      <c r="H42" s="90">
        <v>20185.802</v>
      </c>
      <c r="I42" s="89">
        <v>21527</v>
      </c>
      <c r="J42" s="90"/>
      <c r="K42" s="63"/>
    </row>
    <row r="43" spans="1:11">
      <c r="B43" s="102" t="s">
        <v>108</v>
      </c>
      <c r="C43" s="212">
        <v>68074</v>
      </c>
      <c r="D43" s="212">
        <v>57330</v>
      </c>
      <c r="E43" s="212">
        <v>59776</v>
      </c>
      <c r="F43" s="212">
        <v>56473</v>
      </c>
      <c r="G43" s="89">
        <v>52198</v>
      </c>
      <c r="H43" s="90">
        <v>69181.074999999997</v>
      </c>
      <c r="I43" s="89">
        <v>69378</v>
      </c>
      <c r="J43" s="90"/>
      <c r="K43" s="63"/>
    </row>
    <row r="44" spans="1:11">
      <c r="B44" s="114" t="s">
        <v>63</v>
      </c>
      <c r="C44" s="213">
        <v>0</v>
      </c>
      <c r="D44" s="213">
        <v>0</v>
      </c>
      <c r="E44" s="213">
        <v>0</v>
      </c>
      <c r="F44" s="213"/>
      <c r="G44" s="89">
        <v>26879</v>
      </c>
      <c r="H44" s="90">
        <v>17591.985999999997</v>
      </c>
      <c r="I44" s="89">
        <v>29142</v>
      </c>
      <c r="J44" s="90"/>
      <c r="K44" s="63"/>
    </row>
    <row r="45" spans="1:11">
      <c r="B45" s="57" t="s">
        <v>62</v>
      </c>
      <c r="C45" s="194">
        <f>SUM(C37:C44)</f>
        <v>342443</v>
      </c>
      <c r="D45" s="194">
        <f t="shared" ref="D45:F45" si="7">SUM(D37:D44)</f>
        <v>338349</v>
      </c>
      <c r="E45" s="194">
        <f t="shared" si="7"/>
        <v>349784</v>
      </c>
      <c r="F45" s="194">
        <f t="shared" si="7"/>
        <v>328469</v>
      </c>
      <c r="G45" s="59">
        <f t="shared" ref="G45:J45" si="8">SUM(G37:G44)</f>
        <v>376893</v>
      </c>
      <c r="H45" s="59">
        <f t="shared" si="8"/>
        <v>230897.17299999998</v>
      </c>
      <c r="I45" s="59">
        <f t="shared" si="8"/>
        <v>241060</v>
      </c>
      <c r="J45" s="59">
        <f t="shared" si="8"/>
        <v>0</v>
      </c>
      <c r="K45" s="63"/>
    </row>
    <row r="46" spans="1:11">
      <c r="B46" s="102"/>
      <c r="C46" s="203"/>
      <c r="D46" s="212"/>
      <c r="E46" s="203"/>
      <c r="F46" s="214"/>
      <c r="G46" s="89"/>
      <c r="H46" s="90"/>
      <c r="I46" s="89"/>
      <c r="J46" s="90"/>
      <c r="K46" s="63"/>
    </row>
    <row r="47" spans="1:11" ht="13.5" thickBot="1">
      <c r="B47" s="116" t="s">
        <v>64</v>
      </c>
      <c r="C47" s="215">
        <f t="shared" ref="C47:F47" si="9">C28+C35+C45</f>
        <v>978460</v>
      </c>
      <c r="D47" s="216">
        <f t="shared" si="9"/>
        <v>946796</v>
      </c>
      <c r="E47" s="215">
        <f t="shared" si="9"/>
        <v>993781</v>
      </c>
      <c r="F47" s="217">
        <f t="shared" si="9"/>
        <v>883168</v>
      </c>
      <c r="G47" s="129">
        <f t="shared" ref="G47:J47" si="10">G28+G35+G45</f>
        <v>965232</v>
      </c>
      <c r="H47" s="130">
        <f t="shared" si="10"/>
        <v>917863.17299999995</v>
      </c>
      <c r="I47" s="130">
        <f>I28+I35+I45</f>
        <v>914895</v>
      </c>
      <c r="J47" s="130">
        <f t="shared" si="10"/>
        <v>0</v>
      </c>
      <c r="K47" s="63"/>
    </row>
    <row r="48" spans="1:11" ht="13.5" thickTop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2:11">
      <c r="B49" s="117" t="s">
        <v>65</v>
      </c>
      <c r="C49" s="218">
        <f t="shared" ref="C49:F49" si="11">C28/C47</f>
        <v>0.38661059215501914</v>
      </c>
      <c r="D49" s="218">
        <f>D28/D47</f>
        <v>0.38968478954283708</v>
      </c>
      <c r="E49" s="218">
        <f t="shared" si="11"/>
        <v>0.41136427442263435</v>
      </c>
      <c r="F49" s="218">
        <f t="shared" si="11"/>
        <v>0.40479501068879309</v>
      </c>
      <c r="G49" s="91">
        <f t="shared" ref="G49:J49" si="12">G28/G47</f>
        <v>0.42513613307474263</v>
      </c>
      <c r="H49" s="92">
        <f t="shared" si="12"/>
        <v>0.42209559267283081</v>
      </c>
      <c r="I49" s="91">
        <f t="shared" si="12"/>
        <v>0.42424212614562329</v>
      </c>
      <c r="J49" s="92" t="e">
        <f t="shared" si="12"/>
        <v>#DIV/0!</v>
      </c>
      <c r="K49" s="63"/>
    </row>
    <row r="50" spans="2:11">
      <c r="B50" s="118" t="s">
        <v>85</v>
      </c>
      <c r="C50" s="219">
        <v>68540</v>
      </c>
      <c r="D50" s="219">
        <v>48280</v>
      </c>
      <c r="E50" s="219">
        <v>41828</v>
      </c>
      <c r="F50" s="219">
        <v>32651</v>
      </c>
      <c r="G50" s="134">
        <v>36322</v>
      </c>
      <c r="H50" s="135">
        <v>0</v>
      </c>
      <c r="I50" s="134">
        <v>0</v>
      </c>
      <c r="J50" s="135"/>
      <c r="K50" s="63"/>
    </row>
    <row r="51" spans="2:11" ht="24">
      <c r="B51" s="136" t="s">
        <v>86</v>
      </c>
      <c r="C51" s="219">
        <f>SUM(C19-C18-C17)-SUM(C45-C44-C37)+C50</f>
        <v>120458</v>
      </c>
      <c r="D51" s="219">
        <f>SUM(D19-D18-D17)-SUM(D45-D44-D37)+D50</f>
        <v>183288</v>
      </c>
      <c r="E51" s="219">
        <f>SUM(E19-E18-E17)-SUM(E45-E44-E37)+E50</f>
        <v>172081</v>
      </c>
      <c r="F51" s="219">
        <f>SUM(F19-F18-F17)-SUM(F45-F44-F37)+F50</f>
        <v>134075</v>
      </c>
      <c r="G51" s="131">
        <v>242674</v>
      </c>
      <c r="H51" s="132">
        <f>SUM(H19-H18-H17)-SUM(H45-H44-H37)+H50</f>
        <v>124237.08899999998</v>
      </c>
      <c r="I51" s="131">
        <f>SUM(I19-I18-I17)-SUM(I45-I44-I37)+I50</f>
        <v>120227</v>
      </c>
      <c r="J51" s="132"/>
      <c r="K51" s="63"/>
    </row>
    <row r="52" spans="2:11">
      <c r="B52" s="118" t="s">
        <v>66</v>
      </c>
      <c r="C52" s="219">
        <f t="shared" ref="C52:I52" si="13">C37+C30-C17</f>
        <v>153121</v>
      </c>
      <c r="D52" s="219">
        <f t="shared" si="13"/>
        <v>252202</v>
      </c>
      <c r="E52" s="219">
        <f t="shared" si="13"/>
        <v>225933</v>
      </c>
      <c r="F52" s="219">
        <f t="shared" si="13"/>
        <v>200971</v>
      </c>
      <c r="G52" s="131">
        <f t="shared" si="13"/>
        <v>224535</v>
      </c>
      <c r="H52" s="132">
        <f t="shared" si="13"/>
        <v>178353</v>
      </c>
      <c r="I52" s="131">
        <f t="shared" si="13"/>
        <v>164720</v>
      </c>
      <c r="J52" s="132"/>
      <c r="K52" s="63"/>
    </row>
    <row r="53" spans="2:11">
      <c r="B53" s="114"/>
      <c r="C53" s="195"/>
      <c r="D53" s="195"/>
      <c r="E53" s="195"/>
      <c r="F53" s="195"/>
      <c r="G53" s="81"/>
      <c r="H53" s="82"/>
      <c r="I53" s="81"/>
      <c r="J53" s="82"/>
      <c r="K53" s="63"/>
    </row>
    <row r="54" spans="2:11" ht="33" customHeight="1">
      <c r="B54" s="304" t="s">
        <v>22</v>
      </c>
      <c r="C54" s="304"/>
      <c r="D54" s="304"/>
      <c r="E54" s="304"/>
      <c r="F54" s="304"/>
      <c r="G54" s="304"/>
      <c r="H54" s="304"/>
      <c r="I54" s="304"/>
      <c r="J54" s="304"/>
      <c r="K54" s="304"/>
    </row>
    <row r="56" spans="2:11">
      <c r="C56" s="186"/>
      <c r="D56" s="186"/>
      <c r="E56" s="186"/>
      <c r="F56" s="186"/>
      <c r="G56" s="186"/>
      <c r="H56" s="186"/>
      <c r="I56" s="186"/>
      <c r="J56" s="186"/>
    </row>
  </sheetData>
  <mergeCells count="3">
    <mergeCell ref="B54:K54"/>
    <mergeCell ref="C3:F3"/>
    <mergeCell ref="G3:J3"/>
  </mergeCells>
  <pageMargins left="0.7" right="0.7" top="0.75" bottom="0.75" header="0.3" footer="0.3"/>
  <pageSetup paperSize="9" scale="5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NumberChecks</vt:lpstr>
      <vt:lpstr>Sheet4</vt:lpstr>
      <vt:lpstr>Tolling</vt:lpstr>
      <vt:lpstr>Traffic Management</vt:lpstr>
      <vt:lpstr>Assets held for sale</vt:lpstr>
      <vt:lpstr>Global Functions</vt:lpstr>
      <vt:lpstr>Sheet5</vt:lpstr>
      <vt:lpstr>P &amp; L</vt:lpstr>
      <vt:lpstr>Balance</vt:lpstr>
      <vt:lpstr>CashFlow</vt:lpstr>
      <vt:lpstr>Financial items</vt:lpstr>
      <vt:lpstr>Depreciation &amp; amortisation</vt:lpstr>
      <vt:lpstr>'Assets held for sale'!Print_Area</vt:lpstr>
      <vt:lpstr>Balance!Print_Area</vt:lpstr>
      <vt:lpstr>CashFlow!Print_Area</vt:lpstr>
      <vt:lpstr>'Depreciation &amp; amortisation'!Print_Area</vt:lpstr>
      <vt:lpstr>'Financial items'!Print_Area</vt:lpstr>
      <vt:lpstr>'Global Functions'!Print_Area</vt:lpstr>
      <vt:lpstr>NumberChecks!Print_Area</vt:lpstr>
      <vt:lpstr>'P &amp; L'!Print_Area</vt:lpstr>
      <vt:lpstr>Tolling!Print_Area</vt:lpstr>
      <vt:lpstr>'Traffic Management'!Print_Area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Kleven</dc:creator>
  <cp:lastModifiedBy>Arne Kristian Hoset</cp:lastModifiedBy>
  <cp:lastPrinted>2019-07-11T07:45:24Z</cp:lastPrinted>
  <dcterms:created xsi:type="dcterms:W3CDTF">2018-04-24T12:10:08Z</dcterms:created>
  <dcterms:modified xsi:type="dcterms:W3CDTF">2020-10-27T13:51:56Z</dcterms:modified>
</cp:coreProperties>
</file>